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00 - 임금명세서\표준근로계약서\"/>
    </mc:Choice>
  </mc:AlternateContent>
  <xr:revisionPtr revIDLastSave="0" documentId="13_ncr:1_{3D49A8EB-FB14-4F44-A026-BABAC8724324}" xr6:coauthVersionLast="47" xr6:coauthVersionMax="47" xr10:uidLastSave="{00000000-0000-0000-0000-000000000000}"/>
  <bookViews>
    <workbookView xWindow="-60" yWindow="-60" windowWidth="28920" windowHeight="16320" activeTab="1" xr2:uid="{C65A243E-E2C5-4F7B-924F-2CEE53EE937B}"/>
  </bookViews>
  <sheets>
    <sheet name="0 - 회사등록" sheetId="7" r:id="rId1"/>
    <sheet name="근로계약서(표준아님)" sheetId="20" r:id="rId2"/>
    <sheet name="1 - 표준근로계약서" sheetId="1" r:id="rId3"/>
    <sheet name="2 - 표준근로계약서 (18세 미만)" sheetId="2" r:id="rId4"/>
    <sheet name="3 - 건설일용근로자" sheetId="3" r:id="rId5"/>
    <sheet name="4 - 단시간근로자" sheetId="4" r:id="rId6"/>
    <sheet name="4 - 단시간근로자 (빈서식)" sheetId="18" r:id="rId7"/>
    <sheet name="5 - 외국인근로자" sheetId="5" r:id="rId8"/>
    <sheet name="6 - 외국인근로자 (농축산어업분야)" sheetId="6" r:id="rId9"/>
    <sheet name="Sheet8" sheetId="15" r:id="rId10"/>
    <sheet name="주휴수당" sheetId="19" r:id="rId11"/>
    <sheet name="근로자명부" sheetId="8" r:id="rId12"/>
    <sheet name="임금명세서" sheetId="16" r:id="rId13"/>
    <sheet name="직원별 임금대장(별지 제17호서식)" sheetId="9" r:id="rId14"/>
    <sheet name="근로시간" sheetId="10" r:id="rId15"/>
    <sheet name="주휴일 일수" sheetId="17" r:id="rId16"/>
    <sheet name="연장 근로의 제한" sheetId="11" r:id="rId17"/>
    <sheet name="취업규칙(10인이상)" sheetId="12" r:id="rId18"/>
    <sheet name="연장·야간 및 휴일 근로" sheetId="13" r:id="rId19"/>
    <sheet name="5인미만사업장" sheetId="14" r:id="rId20"/>
  </sheets>
  <externalReferences>
    <externalReference r:id="rId21"/>
    <externalReference r:id="rId22"/>
  </externalReferences>
  <definedNames>
    <definedName name="_xlnm.Print_Area" localSheetId="2">'1 - 표준근로계약서'!$A$2:$AC$50</definedName>
    <definedName name="_xlnm.Print_Area" localSheetId="3">'2 - 표준근로계약서 (18세 미만)'!$A$1:$AC$106</definedName>
    <definedName name="_xlnm.Print_Area" localSheetId="4">'3 - 건설일용근로자'!$A$2:$AC$52</definedName>
    <definedName name="_xlnm.Print_Area" localSheetId="5">'4 - 단시간근로자'!$A$1:$AO$51</definedName>
    <definedName name="_xlnm.Print_Area" localSheetId="6">'4 - 단시간근로자 (빈서식)'!$A$1:$AO$51</definedName>
    <definedName name="_xlnm.Print_Area" localSheetId="1">'근로계약서(표준아님)'!$A$1:$AA$104</definedName>
    <definedName name="_xlnm.Print_Area" localSheetId="11">근로자명부!$A$1:$I$35</definedName>
    <definedName name="_xlnm.Print_Area" localSheetId="12">임금명세서!$A$1:$J$47</definedName>
    <definedName name="_xlnm.Print_Area" localSheetId="13">'직원별 임금대장(별지 제17호서식)'!$A$1:$T$22</definedName>
    <definedName name="간이세액표2021" localSheetId="10">'[1]2021간이세액표'!$A$5:$M$653</definedName>
    <definedName name="간이세액표2021">'[2]2021간이세액표'!$A$5:$M$653</definedName>
    <definedName name="근로세율" localSheetId="10">'[1]2021간이세액표'!$O$654:$T$659</definedName>
    <definedName name="근로세율">'[2]2021간이세액표'!$O$654:$T$659</definedName>
    <definedName name="연차" localSheetId="10">[1]연차미사용수당!$V$44:$W$143</definedName>
    <definedName name="연차">[2]연차미사용수당!$V$44:$W$143</definedName>
    <definedName name="주40시간" localSheetId="10">'[1]주휴일 일수'!$B$3:$H$459</definedName>
    <definedName name="주40시간">'주휴일 일수'!$B$3:$H$459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20" l="1"/>
  <c r="AM6" i="20"/>
  <c r="AN6" i="20" s="1"/>
  <c r="AJ6" i="20"/>
  <c r="AK6" i="20" s="1"/>
  <c r="AP6" i="20" s="1"/>
  <c r="AI6" i="20"/>
  <c r="AH6" i="20"/>
  <c r="AF6" i="20"/>
  <c r="AD6" i="20"/>
  <c r="AE6" i="20" s="1"/>
  <c r="AL6" i="20" l="1"/>
  <c r="A94" i="20" l="1"/>
  <c r="K100" i="20"/>
  <c r="J41" i="20"/>
  <c r="S34" i="20"/>
  <c r="S33" i="20"/>
  <c r="S28" i="20"/>
  <c r="L27" i="20"/>
  <c r="E27" i="20"/>
  <c r="H19" i="20"/>
  <c r="H18" i="20"/>
  <c r="H5" i="20"/>
  <c r="U4" i="20"/>
  <c r="K97" i="20" s="1"/>
  <c r="H4" i="20"/>
  <c r="AM17" i="3"/>
  <c r="AK28" i="3"/>
  <c r="AJ28" i="3"/>
  <c r="AJ30" i="3" s="1"/>
  <c r="AI28" i="3"/>
  <c r="AH28" i="3"/>
  <c r="AH30" i="3" s="1"/>
  <c r="BF21" i="4"/>
  <c r="BF19" i="4"/>
  <c r="AO26" i="3"/>
  <c r="AM26" i="3"/>
  <c r="AM28" i="3" s="1"/>
  <c r="AN28" i="3" s="1"/>
  <c r="AO28" i="3" s="1"/>
  <c r="AI30" i="3"/>
  <c r="AK30" i="3"/>
  <c r="AG30" i="3"/>
  <c r="AG28" i="3"/>
  <c r="AH26" i="3"/>
  <c r="AI26" i="3"/>
  <c r="AJ26" i="3"/>
  <c r="AK26" i="3"/>
  <c r="AL26" i="3"/>
  <c r="AG26" i="3"/>
  <c r="AH25" i="3"/>
  <c r="AI25" i="3"/>
  <c r="AJ25" i="3"/>
  <c r="AK25" i="3"/>
  <c r="AL25" i="3"/>
  <c r="AG25" i="3"/>
  <c r="AH22" i="3"/>
  <c r="AI22" i="3"/>
  <c r="AJ22" i="3"/>
  <c r="AK22" i="3"/>
  <c r="AH23" i="3"/>
  <c r="AI23" i="3"/>
  <c r="AJ23" i="3"/>
  <c r="AK23" i="3"/>
  <c r="AG23" i="3"/>
  <c r="AG22" i="3"/>
  <c r="AI17" i="3"/>
  <c r="AJ17" i="3" s="1"/>
  <c r="AK17" i="3" s="1"/>
  <c r="AL17" i="3" s="1"/>
  <c r="AH17" i="3"/>
  <c r="BE21" i="4"/>
  <c r="AX21" i="4"/>
  <c r="AY21" i="4"/>
  <c r="AZ21" i="4"/>
  <c r="BA21" i="4"/>
  <c r="BB21" i="4"/>
  <c r="AX19" i="4"/>
  <c r="AY19" i="4"/>
  <c r="AZ19" i="4"/>
  <c r="BA19" i="4"/>
  <c r="BB19" i="4"/>
  <c r="J134" i="19"/>
  <c r="R61" i="19"/>
  <c r="P64" i="19"/>
  <c r="G135" i="19"/>
  <c r="F135" i="19"/>
  <c r="L134" i="19"/>
  <c r="G131" i="19"/>
  <c r="F131" i="19"/>
  <c r="J130" i="19"/>
  <c r="D127" i="19"/>
  <c r="L126" i="19"/>
  <c r="J126" i="19"/>
  <c r="F123" i="19"/>
  <c r="L122" i="19"/>
  <c r="J122" i="19"/>
  <c r="G113" i="19"/>
  <c r="R112" i="19"/>
  <c r="J112" i="19"/>
  <c r="L112" i="19" s="1"/>
  <c r="Q112" i="19" s="1"/>
  <c r="S112" i="19" s="1"/>
  <c r="D109" i="19"/>
  <c r="Q108" i="19" s="1"/>
  <c r="S108" i="19" s="1"/>
  <c r="R108" i="19"/>
  <c r="L108" i="19"/>
  <c r="J108" i="19"/>
  <c r="D108" i="19"/>
  <c r="F105" i="19"/>
  <c r="R104" i="19"/>
  <c r="J104" i="19"/>
  <c r="L104" i="19" s="1"/>
  <c r="R98" i="19"/>
  <c r="F98" i="19"/>
  <c r="E98" i="19"/>
  <c r="D98" i="19"/>
  <c r="C98" i="19"/>
  <c r="G99" i="19" s="1"/>
  <c r="Q98" i="19" s="1"/>
  <c r="S98" i="19" s="1"/>
  <c r="R94" i="19"/>
  <c r="F94" i="19"/>
  <c r="E94" i="19"/>
  <c r="D94" i="19"/>
  <c r="J94" i="19" s="1"/>
  <c r="L94" i="19" s="1"/>
  <c r="C94" i="19"/>
  <c r="G94" i="19" s="1"/>
  <c r="R90" i="19"/>
  <c r="F90" i="19"/>
  <c r="E90" i="19"/>
  <c r="D90" i="19"/>
  <c r="C90" i="19"/>
  <c r="F91" i="19" s="1"/>
  <c r="F74" i="19"/>
  <c r="E74" i="19"/>
  <c r="D74" i="19"/>
  <c r="C74" i="19"/>
  <c r="F75" i="19" s="1"/>
  <c r="F61" i="19"/>
  <c r="E61" i="19"/>
  <c r="D61" i="19"/>
  <c r="C61" i="19"/>
  <c r="J61" i="19" s="1"/>
  <c r="F53" i="19"/>
  <c r="E53" i="19"/>
  <c r="D53" i="19"/>
  <c r="C53" i="19"/>
  <c r="J53" i="19" s="1"/>
  <c r="F45" i="19"/>
  <c r="F46" i="19" s="1"/>
  <c r="E45" i="19"/>
  <c r="D45" i="19"/>
  <c r="C45" i="19"/>
  <c r="J45" i="19" s="1"/>
  <c r="C11" i="19"/>
  <c r="C10" i="19"/>
  <c r="C13" i="19" s="1"/>
  <c r="F6" i="19"/>
  <c r="F7" i="19" s="1"/>
  <c r="G5" i="19"/>
  <c r="S27" i="20" l="1"/>
  <c r="W42" i="20" s="1"/>
  <c r="S45" i="19"/>
  <c r="R45" i="19"/>
  <c r="L48" i="19"/>
  <c r="L49" i="19" s="1"/>
  <c r="L56" i="19"/>
  <c r="L57" i="19" s="1"/>
  <c r="R53" i="19"/>
  <c r="S53" i="19"/>
  <c r="S61" i="19"/>
  <c r="L64" i="19"/>
  <c r="L65" i="19" s="1"/>
  <c r="G7" i="19"/>
  <c r="F8" i="19"/>
  <c r="Q104" i="19"/>
  <c r="S104" i="19" s="1"/>
  <c r="J74" i="19"/>
  <c r="J90" i="19"/>
  <c r="L90" i="19" s="1"/>
  <c r="N90" i="19" s="1"/>
  <c r="Q90" i="19" s="1"/>
  <c r="S90" i="19" s="1"/>
  <c r="G6" i="19"/>
  <c r="G95" i="19"/>
  <c r="Q94" i="19" s="1"/>
  <c r="S94" i="19" s="1"/>
  <c r="F62" i="19"/>
  <c r="F54" i="19"/>
  <c r="J98" i="19"/>
  <c r="L98" i="19" s="1"/>
  <c r="F9" i="19" l="1"/>
  <c r="G8" i="19"/>
  <c r="S74" i="19"/>
  <c r="L77" i="19"/>
  <c r="T77" i="19" s="1"/>
  <c r="T78" i="19" s="1"/>
  <c r="P74" i="19" s="1"/>
  <c r="R74" i="19" s="1"/>
  <c r="G9" i="19" l="1"/>
  <c r="F10" i="19"/>
  <c r="F11" i="19" l="1"/>
  <c r="G10" i="19"/>
  <c r="F12" i="19" l="1"/>
  <c r="G11" i="19"/>
  <c r="G12" i="19" l="1"/>
  <c r="F13" i="19"/>
  <c r="F14" i="19" l="1"/>
  <c r="G13" i="19"/>
  <c r="F15" i="19" l="1"/>
  <c r="G14" i="19"/>
  <c r="F16" i="19" l="1"/>
  <c r="G16" i="19" s="1"/>
  <c r="G15" i="19"/>
  <c r="BB18" i="4" l="1"/>
  <c r="BA18" i="4"/>
  <c r="AZ18" i="4"/>
  <c r="AY18" i="4"/>
  <c r="AX18" i="4"/>
  <c r="AW18" i="4"/>
  <c r="AW19" i="4" s="1"/>
  <c r="AW21" i="4" s="1"/>
  <c r="BC17" i="4"/>
  <c r="BB17" i="4"/>
  <c r="BA17" i="4"/>
  <c r="AZ17" i="4"/>
  <c r="AY17" i="4"/>
  <c r="AX17" i="4"/>
  <c r="AW17" i="4"/>
  <c r="AI12" i="1"/>
  <c r="AW16" i="4"/>
  <c r="M15" i="4"/>
  <c r="BC23" i="4" l="1"/>
  <c r="AK15" i="4"/>
  <c r="AE15" i="4"/>
  <c r="Y15" i="4"/>
  <c r="S15" i="4"/>
  <c r="G15" i="4"/>
  <c r="O44" i="18"/>
  <c r="L46" i="18"/>
  <c r="AA8" i="18"/>
  <c r="R8" i="18"/>
  <c r="L51" i="18"/>
  <c r="L45" i="18"/>
  <c r="E459" i="17"/>
  <c r="D459" i="17"/>
  <c r="H459" i="17" s="1"/>
  <c r="C459" i="17"/>
  <c r="F459" i="17" s="1"/>
  <c r="F458" i="17"/>
  <c r="E458" i="17"/>
  <c r="D458" i="17"/>
  <c r="H458" i="17" s="1"/>
  <c r="C458" i="17"/>
  <c r="H457" i="17"/>
  <c r="E457" i="17"/>
  <c r="D457" i="17"/>
  <c r="C457" i="17"/>
  <c r="F457" i="17" s="1"/>
  <c r="E456" i="17"/>
  <c r="D456" i="17"/>
  <c r="H456" i="17" s="1"/>
  <c r="C456" i="17"/>
  <c r="F456" i="17" s="1"/>
  <c r="E455" i="17"/>
  <c r="D455" i="17"/>
  <c r="H455" i="17" s="1"/>
  <c r="C455" i="17"/>
  <c r="F455" i="17" s="1"/>
  <c r="F454" i="17"/>
  <c r="E454" i="17"/>
  <c r="D454" i="17"/>
  <c r="H454" i="17" s="1"/>
  <c r="C454" i="17"/>
  <c r="H453" i="17"/>
  <c r="E453" i="17"/>
  <c r="D453" i="17"/>
  <c r="C453" i="17"/>
  <c r="F453" i="17" s="1"/>
  <c r="E452" i="17"/>
  <c r="D452" i="17"/>
  <c r="H452" i="17" s="1"/>
  <c r="C452" i="17"/>
  <c r="F452" i="17" s="1"/>
  <c r="E451" i="17"/>
  <c r="D451" i="17"/>
  <c r="H451" i="17" s="1"/>
  <c r="C451" i="17"/>
  <c r="F451" i="17" s="1"/>
  <c r="F450" i="17"/>
  <c r="E450" i="17"/>
  <c r="D450" i="17"/>
  <c r="H450" i="17" s="1"/>
  <c r="C450" i="17"/>
  <c r="H449" i="17"/>
  <c r="E449" i="17"/>
  <c r="D449" i="17"/>
  <c r="C449" i="17"/>
  <c r="F449" i="17" s="1"/>
  <c r="E448" i="17"/>
  <c r="D448" i="17"/>
  <c r="H448" i="17" s="1"/>
  <c r="C448" i="17"/>
  <c r="F448" i="17" s="1"/>
  <c r="E447" i="17"/>
  <c r="D447" i="17"/>
  <c r="H447" i="17" s="1"/>
  <c r="C447" i="17"/>
  <c r="F447" i="17" s="1"/>
  <c r="F446" i="17"/>
  <c r="E446" i="17"/>
  <c r="D446" i="17"/>
  <c r="H446" i="17" s="1"/>
  <c r="C446" i="17"/>
  <c r="H445" i="17"/>
  <c r="E445" i="17"/>
  <c r="D445" i="17"/>
  <c r="C445" i="17"/>
  <c r="F445" i="17" s="1"/>
  <c r="E444" i="17"/>
  <c r="D444" i="17"/>
  <c r="H444" i="17" s="1"/>
  <c r="C444" i="17"/>
  <c r="F444" i="17" s="1"/>
  <c r="E443" i="17"/>
  <c r="D443" i="17"/>
  <c r="H443" i="17" s="1"/>
  <c r="C443" i="17"/>
  <c r="F443" i="17" s="1"/>
  <c r="F442" i="17"/>
  <c r="E442" i="17"/>
  <c r="D442" i="17"/>
  <c r="H442" i="17" s="1"/>
  <c r="C442" i="17"/>
  <c r="H441" i="17"/>
  <c r="E441" i="17"/>
  <c r="D441" i="17"/>
  <c r="C441" i="17"/>
  <c r="F441" i="17" s="1"/>
  <c r="E440" i="17"/>
  <c r="D440" i="17"/>
  <c r="H440" i="17" s="1"/>
  <c r="C440" i="17"/>
  <c r="F440" i="17" s="1"/>
  <c r="E439" i="17"/>
  <c r="D439" i="17"/>
  <c r="H439" i="17" s="1"/>
  <c r="C439" i="17"/>
  <c r="F439" i="17" s="1"/>
  <c r="F438" i="17"/>
  <c r="E438" i="17"/>
  <c r="D438" i="17"/>
  <c r="H438" i="17" s="1"/>
  <c r="C438" i="17"/>
  <c r="H437" i="17"/>
  <c r="E437" i="17"/>
  <c r="D437" i="17"/>
  <c r="C437" i="17"/>
  <c r="F437" i="17" s="1"/>
  <c r="E436" i="17"/>
  <c r="D436" i="17"/>
  <c r="H436" i="17" s="1"/>
  <c r="C436" i="17"/>
  <c r="F436" i="17" s="1"/>
  <c r="E435" i="17"/>
  <c r="D435" i="17"/>
  <c r="H435" i="17" s="1"/>
  <c r="C435" i="17"/>
  <c r="F435" i="17" s="1"/>
  <c r="F434" i="17"/>
  <c r="E434" i="17"/>
  <c r="D434" i="17"/>
  <c r="H434" i="17" s="1"/>
  <c r="C434" i="17"/>
  <c r="H433" i="17"/>
  <c r="E433" i="17"/>
  <c r="D433" i="17"/>
  <c r="C433" i="17"/>
  <c r="F433" i="17" s="1"/>
  <c r="E432" i="17"/>
  <c r="D432" i="17"/>
  <c r="H432" i="17" s="1"/>
  <c r="C432" i="17"/>
  <c r="F432" i="17" s="1"/>
  <c r="E431" i="17"/>
  <c r="D431" i="17"/>
  <c r="H431" i="17" s="1"/>
  <c r="C431" i="17"/>
  <c r="F431" i="17" s="1"/>
  <c r="F430" i="17"/>
  <c r="E430" i="17"/>
  <c r="D430" i="17"/>
  <c r="H430" i="17" s="1"/>
  <c r="C430" i="17"/>
  <c r="H429" i="17"/>
  <c r="E429" i="17"/>
  <c r="D429" i="17"/>
  <c r="C429" i="17"/>
  <c r="F429" i="17" s="1"/>
  <c r="E428" i="17"/>
  <c r="D428" i="17"/>
  <c r="H428" i="17" s="1"/>
  <c r="C428" i="17"/>
  <c r="F428" i="17" s="1"/>
  <c r="E427" i="17"/>
  <c r="D427" i="17"/>
  <c r="H427" i="17" s="1"/>
  <c r="C427" i="17"/>
  <c r="F427" i="17" s="1"/>
  <c r="F426" i="17"/>
  <c r="E426" i="17"/>
  <c r="D426" i="17"/>
  <c r="H426" i="17" s="1"/>
  <c r="C426" i="17"/>
  <c r="H425" i="17"/>
  <c r="E425" i="17"/>
  <c r="D425" i="17"/>
  <c r="C425" i="17"/>
  <c r="F425" i="17" s="1"/>
  <c r="E424" i="17"/>
  <c r="D424" i="17"/>
  <c r="H424" i="17" s="1"/>
  <c r="C424" i="17"/>
  <c r="F424" i="17" s="1"/>
  <c r="E423" i="17"/>
  <c r="D423" i="17"/>
  <c r="H423" i="17" s="1"/>
  <c r="C423" i="17"/>
  <c r="F423" i="17" s="1"/>
  <c r="F422" i="17"/>
  <c r="E422" i="17"/>
  <c r="D422" i="17"/>
  <c r="H422" i="17" s="1"/>
  <c r="C422" i="17"/>
  <c r="H421" i="17"/>
  <c r="E421" i="17"/>
  <c r="D421" i="17"/>
  <c r="C421" i="17"/>
  <c r="F421" i="17" s="1"/>
  <c r="E420" i="17"/>
  <c r="D420" i="17"/>
  <c r="H420" i="17" s="1"/>
  <c r="C420" i="17"/>
  <c r="F420" i="17" s="1"/>
  <c r="E419" i="17"/>
  <c r="D419" i="17"/>
  <c r="C419" i="17"/>
  <c r="F418" i="17"/>
  <c r="E418" i="17"/>
  <c r="D418" i="17"/>
  <c r="H418" i="17" s="1"/>
  <c r="C418" i="17"/>
  <c r="H417" i="17"/>
  <c r="E417" i="17"/>
  <c r="D417" i="17"/>
  <c r="C417" i="17"/>
  <c r="F417" i="17" s="1"/>
  <c r="E416" i="17"/>
  <c r="D416" i="17"/>
  <c r="H416" i="17" s="1"/>
  <c r="C416" i="17"/>
  <c r="F416" i="17" s="1"/>
  <c r="E415" i="17"/>
  <c r="D415" i="17"/>
  <c r="C415" i="17"/>
  <c r="F414" i="17"/>
  <c r="E414" i="17"/>
  <c r="D414" i="17"/>
  <c r="H414" i="17" s="1"/>
  <c r="C414" i="17"/>
  <c r="H413" i="17"/>
  <c r="E413" i="17"/>
  <c r="D413" i="17"/>
  <c r="C413" i="17"/>
  <c r="F413" i="17" s="1"/>
  <c r="E412" i="17"/>
  <c r="D412" i="17"/>
  <c r="H412" i="17" s="1"/>
  <c r="C412" i="17"/>
  <c r="F412" i="17" s="1"/>
  <c r="E411" i="17"/>
  <c r="D411" i="17"/>
  <c r="C411" i="17"/>
  <c r="F410" i="17"/>
  <c r="E410" i="17"/>
  <c r="D410" i="17"/>
  <c r="H410" i="17" s="1"/>
  <c r="C410" i="17"/>
  <c r="H409" i="17"/>
  <c r="E409" i="17"/>
  <c r="D409" i="17"/>
  <c r="C409" i="17"/>
  <c r="F409" i="17" s="1"/>
  <c r="E408" i="17"/>
  <c r="D408" i="17"/>
  <c r="H408" i="17" s="1"/>
  <c r="C408" i="17"/>
  <c r="F408" i="17" s="1"/>
  <c r="E407" i="17"/>
  <c r="D407" i="17"/>
  <c r="C407" i="17"/>
  <c r="F406" i="17"/>
  <c r="E406" i="17"/>
  <c r="D406" i="17"/>
  <c r="H406" i="17" s="1"/>
  <c r="C406" i="17"/>
  <c r="H405" i="17"/>
  <c r="E405" i="17"/>
  <c r="D405" i="17"/>
  <c r="C405" i="17"/>
  <c r="F405" i="17" s="1"/>
  <c r="E404" i="17"/>
  <c r="D404" i="17"/>
  <c r="H404" i="17" s="1"/>
  <c r="C404" i="17"/>
  <c r="F404" i="17" s="1"/>
  <c r="E403" i="17"/>
  <c r="D403" i="17"/>
  <c r="C403" i="17"/>
  <c r="F402" i="17"/>
  <c r="E402" i="17"/>
  <c r="D402" i="17"/>
  <c r="H402" i="17" s="1"/>
  <c r="C402" i="17"/>
  <c r="H401" i="17"/>
  <c r="E401" i="17"/>
  <c r="D401" i="17"/>
  <c r="C401" i="17"/>
  <c r="F401" i="17" s="1"/>
  <c r="E400" i="17"/>
  <c r="D400" i="17"/>
  <c r="H400" i="17" s="1"/>
  <c r="C400" i="17"/>
  <c r="F400" i="17" s="1"/>
  <c r="E399" i="17"/>
  <c r="D399" i="17"/>
  <c r="C399" i="17"/>
  <c r="F398" i="17"/>
  <c r="E398" i="17"/>
  <c r="D398" i="17"/>
  <c r="H398" i="17" s="1"/>
  <c r="C398" i="17"/>
  <c r="H397" i="17"/>
  <c r="E397" i="17"/>
  <c r="D397" i="17"/>
  <c r="C397" i="17"/>
  <c r="F397" i="17" s="1"/>
  <c r="E396" i="17"/>
  <c r="D396" i="17"/>
  <c r="H396" i="17" s="1"/>
  <c r="C396" i="17"/>
  <c r="F396" i="17" s="1"/>
  <c r="E395" i="17"/>
  <c r="D395" i="17"/>
  <c r="C395" i="17"/>
  <c r="F394" i="17"/>
  <c r="E394" i="17"/>
  <c r="D394" i="17"/>
  <c r="H394" i="17" s="1"/>
  <c r="C394" i="17"/>
  <c r="H393" i="17"/>
  <c r="E393" i="17"/>
  <c r="D393" i="17"/>
  <c r="C393" i="17"/>
  <c r="F393" i="17" s="1"/>
  <c r="E392" i="17"/>
  <c r="D392" i="17"/>
  <c r="H392" i="17" s="1"/>
  <c r="C392" i="17"/>
  <c r="F392" i="17" s="1"/>
  <c r="E391" i="17"/>
  <c r="D391" i="17"/>
  <c r="C391" i="17"/>
  <c r="F390" i="17"/>
  <c r="E390" i="17"/>
  <c r="D390" i="17"/>
  <c r="H390" i="17" s="1"/>
  <c r="C390" i="17"/>
  <c r="H389" i="17"/>
  <c r="E389" i="17"/>
  <c r="D389" i="17"/>
  <c r="C389" i="17"/>
  <c r="F389" i="17" s="1"/>
  <c r="E388" i="17"/>
  <c r="D388" i="17"/>
  <c r="H388" i="17" s="1"/>
  <c r="C388" i="17"/>
  <c r="F388" i="17" s="1"/>
  <c r="E387" i="17"/>
  <c r="D387" i="17"/>
  <c r="C387" i="17"/>
  <c r="F386" i="17"/>
  <c r="E386" i="17"/>
  <c r="D386" i="17"/>
  <c r="H386" i="17" s="1"/>
  <c r="C386" i="17"/>
  <c r="H385" i="17"/>
  <c r="E385" i="17"/>
  <c r="D385" i="17"/>
  <c r="C385" i="17"/>
  <c r="F385" i="17" s="1"/>
  <c r="E384" i="17"/>
  <c r="D384" i="17"/>
  <c r="H384" i="17" s="1"/>
  <c r="C384" i="17"/>
  <c r="F384" i="17" s="1"/>
  <c r="E383" i="17"/>
  <c r="D383" i="17"/>
  <c r="C383" i="17"/>
  <c r="H382" i="17"/>
  <c r="F382" i="17"/>
  <c r="E382" i="17"/>
  <c r="D382" i="17"/>
  <c r="C382" i="17"/>
  <c r="H381" i="17"/>
  <c r="E381" i="17"/>
  <c r="D381" i="17"/>
  <c r="C381" i="17"/>
  <c r="F381" i="17" s="1"/>
  <c r="E380" i="17"/>
  <c r="D380" i="17"/>
  <c r="H380" i="17" s="1"/>
  <c r="C380" i="17"/>
  <c r="E379" i="17"/>
  <c r="D379" i="17"/>
  <c r="C379" i="17"/>
  <c r="H378" i="17"/>
  <c r="E378" i="17"/>
  <c r="F378" i="17" s="1"/>
  <c r="D378" i="17"/>
  <c r="C378" i="17"/>
  <c r="H377" i="17"/>
  <c r="F377" i="17"/>
  <c r="E377" i="17"/>
  <c r="D377" i="17"/>
  <c r="C377" i="17"/>
  <c r="H376" i="17"/>
  <c r="E376" i="17"/>
  <c r="D376" i="17"/>
  <c r="C376" i="17"/>
  <c r="E375" i="17"/>
  <c r="D375" i="17"/>
  <c r="C375" i="17"/>
  <c r="H374" i="17"/>
  <c r="E374" i="17"/>
  <c r="F374" i="17" s="1"/>
  <c r="D374" i="17"/>
  <c r="C374" i="17"/>
  <c r="H373" i="17"/>
  <c r="F373" i="17"/>
  <c r="E373" i="17"/>
  <c r="D373" i="17"/>
  <c r="C373" i="17"/>
  <c r="H372" i="17"/>
  <c r="E372" i="17"/>
  <c r="D372" i="17"/>
  <c r="C372" i="17"/>
  <c r="F372" i="17" s="1"/>
  <c r="E371" i="17"/>
  <c r="D371" i="17"/>
  <c r="C371" i="17"/>
  <c r="H370" i="17"/>
  <c r="F370" i="17"/>
  <c r="E370" i="17"/>
  <c r="D370" i="17"/>
  <c r="C370" i="17"/>
  <c r="H369" i="17"/>
  <c r="E369" i="17"/>
  <c r="D369" i="17"/>
  <c r="C369" i="17"/>
  <c r="F369" i="17" s="1"/>
  <c r="E368" i="17"/>
  <c r="D368" i="17"/>
  <c r="H368" i="17" s="1"/>
  <c r="C368" i="17"/>
  <c r="F368" i="17" s="1"/>
  <c r="E367" i="17"/>
  <c r="D367" i="17"/>
  <c r="C367" i="17"/>
  <c r="H366" i="17"/>
  <c r="E366" i="17"/>
  <c r="F366" i="17" s="1"/>
  <c r="D366" i="17"/>
  <c r="C366" i="17"/>
  <c r="H365" i="17"/>
  <c r="F365" i="17"/>
  <c r="E365" i="17"/>
  <c r="D365" i="17"/>
  <c r="C365" i="17"/>
  <c r="E364" i="17"/>
  <c r="D364" i="17"/>
  <c r="H364" i="17" s="1"/>
  <c r="C364" i="17"/>
  <c r="E363" i="17"/>
  <c r="D363" i="17"/>
  <c r="C363" i="17"/>
  <c r="H362" i="17"/>
  <c r="F362" i="17"/>
  <c r="E362" i="17"/>
  <c r="D362" i="17"/>
  <c r="C362" i="17"/>
  <c r="H361" i="17"/>
  <c r="E361" i="17"/>
  <c r="D361" i="17"/>
  <c r="C361" i="17"/>
  <c r="F361" i="17" s="1"/>
  <c r="H360" i="17"/>
  <c r="E360" i="17"/>
  <c r="D360" i="17"/>
  <c r="C360" i="17"/>
  <c r="F360" i="17" s="1"/>
  <c r="E359" i="17"/>
  <c r="D359" i="17"/>
  <c r="C359" i="17"/>
  <c r="H358" i="17"/>
  <c r="E358" i="17"/>
  <c r="F358" i="17" s="1"/>
  <c r="D358" i="17"/>
  <c r="C358" i="17"/>
  <c r="H357" i="17"/>
  <c r="F357" i="17"/>
  <c r="E357" i="17"/>
  <c r="D357" i="17"/>
  <c r="C357" i="17"/>
  <c r="H356" i="17"/>
  <c r="E356" i="17"/>
  <c r="D356" i="17"/>
  <c r="C356" i="17"/>
  <c r="E355" i="17"/>
  <c r="D355" i="17"/>
  <c r="C355" i="17"/>
  <c r="H354" i="17"/>
  <c r="F354" i="17"/>
  <c r="E354" i="17"/>
  <c r="D354" i="17"/>
  <c r="C354" i="17"/>
  <c r="H353" i="17"/>
  <c r="E353" i="17"/>
  <c r="D353" i="17"/>
  <c r="C353" i="17"/>
  <c r="F353" i="17" s="1"/>
  <c r="E352" i="17"/>
  <c r="D352" i="17"/>
  <c r="H352" i="17" s="1"/>
  <c r="C352" i="17"/>
  <c r="F352" i="17" s="1"/>
  <c r="E351" i="17"/>
  <c r="D351" i="17"/>
  <c r="C351" i="17"/>
  <c r="H350" i="17"/>
  <c r="E350" i="17"/>
  <c r="F350" i="17" s="1"/>
  <c r="D350" i="17"/>
  <c r="C350" i="17"/>
  <c r="H349" i="17"/>
  <c r="F349" i="17"/>
  <c r="E349" i="17"/>
  <c r="D349" i="17"/>
  <c r="C349" i="17"/>
  <c r="E348" i="17"/>
  <c r="D348" i="17"/>
  <c r="H348" i="17" s="1"/>
  <c r="C348" i="17"/>
  <c r="E347" i="17"/>
  <c r="D347" i="17"/>
  <c r="C347" i="17"/>
  <c r="H346" i="17"/>
  <c r="F346" i="17"/>
  <c r="E346" i="17"/>
  <c r="D346" i="17"/>
  <c r="C346" i="17"/>
  <c r="H345" i="17"/>
  <c r="E345" i="17"/>
  <c r="D345" i="17"/>
  <c r="C345" i="17"/>
  <c r="F345" i="17" s="1"/>
  <c r="H344" i="17"/>
  <c r="E344" i="17"/>
  <c r="D344" i="17"/>
  <c r="C344" i="17"/>
  <c r="F344" i="17" s="1"/>
  <c r="E343" i="17"/>
  <c r="D343" i="17"/>
  <c r="C343" i="17"/>
  <c r="H342" i="17"/>
  <c r="E342" i="17"/>
  <c r="F342" i="17" s="1"/>
  <c r="D342" i="17"/>
  <c r="C342" i="17"/>
  <c r="H341" i="17"/>
  <c r="F341" i="17"/>
  <c r="E341" i="17"/>
  <c r="D341" i="17"/>
  <c r="C341" i="17"/>
  <c r="H340" i="17"/>
  <c r="E340" i="17"/>
  <c r="D340" i="17"/>
  <c r="C340" i="17"/>
  <c r="E339" i="17"/>
  <c r="D339" i="17"/>
  <c r="C339" i="17"/>
  <c r="H338" i="17"/>
  <c r="F338" i="17"/>
  <c r="E338" i="17"/>
  <c r="D338" i="17"/>
  <c r="C338" i="17"/>
  <c r="H337" i="17"/>
  <c r="E337" i="17"/>
  <c r="D337" i="17"/>
  <c r="C337" i="17"/>
  <c r="F337" i="17" s="1"/>
  <c r="E336" i="17"/>
  <c r="D336" i="17"/>
  <c r="H336" i="17" s="1"/>
  <c r="C336" i="17"/>
  <c r="F336" i="17" s="1"/>
  <c r="E335" i="17"/>
  <c r="D335" i="17"/>
  <c r="C335" i="17"/>
  <c r="H334" i="17"/>
  <c r="E334" i="17"/>
  <c r="F334" i="17" s="1"/>
  <c r="D334" i="17"/>
  <c r="C334" i="17"/>
  <c r="H333" i="17"/>
  <c r="F333" i="17"/>
  <c r="E333" i="17"/>
  <c r="D333" i="17"/>
  <c r="C333" i="17"/>
  <c r="E332" i="17"/>
  <c r="D332" i="17"/>
  <c r="H332" i="17" s="1"/>
  <c r="C332" i="17"/>
  <c r="E331" i="17"/>
  <c r="D331" i="17"/>
  <c r="C331" i="17"/>
  <c r="H330" i="17"/>
  <c r="F330" i="17"/>
  <c r="E330" i="17"/>
  <c r="D330" i="17"/>
  <c r="C330" i="17"/>
  <c r="H329" i="17"/>
  <c r="E329" i="17"/>
  <c r="D329" i="17"/>
  <c r="C329" i="17"/>
  <c r="F329" i="17" s="1"/>
  <c r="H328" i="17"/>
  <c r="E328" i="17"/>
  <c r="D328" i="17"/>
  <c r="C328" i="17"/>
  <c r="F328" i="17" s="1"/>
  <c r="E327" i="17"/>
  <c r="D327" i="17"/>
  <c r="C327" i="17"/>
  <c r="H326" i="17"/>
  <c r="E326" i="17"/>
  <c r="F326" i="17" s="1"/>
  <c r="D326" i="17"/>
  <c r="C326" i="17"/>
  <c r="H325" i="17"/>
  <c r="F325" i="17"/>
  <c r="E325" i="17"/>
  <c r="D325" i="17"/>
  <c r="C325" i="17"/>
  <c r="H324" i="17"/>
  <c r="E324" i="17"/>
  <c r="D324" i="17"/>
  <c r="C324" i="17"/>
  <c r="E323" i="17"/>
  <c r="D323" i="17"/>
  <c r="C323" i="17"/>
  <c r="H322" i="17"/>
  <c r="F322" i="17"/>
  <c r="E322" i="17"/>
  <c r="D322" i="17"/>
  <c r="C322" i="17"/>
  <c r="H321" i="17"/>
  <c r="E321" i="17"/>
  <c r="D321" i="17"/>
  <c r="C321" i="17"/>
  <c r="F321" i="17" s="1"/>
  <c r="E320" i="17"/>
  <c r="D320" i="17"/>
  <c r="H320" i="17" s="1"/>
  <c r="C320" i="17"/>
  <c r="F320" i="17" s="1"/>
  <c r="E319" i="17"/>
  <c r="D319" i="17"/>
  <c r="C319" i="17"/>
  <c r="H318" i="17"/>
  <c r="E318" i="17"/>
  <c r="F318" i="17" s="1"/>
  <c r="D318" i="17"/>
  <c r="C318" i="17"/>
  <c r="H317" i="17"/>
  <c r="F317" i="17"/>
  <c r="E317" i="17"/>
  <c r="D317" i="17"/>
  <c r="C317" i="17"/>
  <c r="E316" i="17"/>
  <c r="D316" i="17"/>
  <c r="H316" i="17" s="1"/>
  <c r="C316" i="17"/>
  <c r="E315" i="17"/>
  <c r="D315" i="17"/>
  <c r="C315" i="17"/>
  <c r="H314" i="17"/>
  <c r="F314" i="17"/>
  <c r="E314" i="17"/>
  <c r="D314" i="17"/>
  <c r="C314" i="17"/>
  <c r="H313" i="17"/>
  <c r="E313" i="17"/>
  <c r="D313" i="17"/>
  <c r="C313" i="17"/>
  <c r="F313" i="17" s="1"/>
  <c r="H312" i="17"/>
  <c r="E312" i="17"/>
  <c r="D312" i="17"/>
  <c r="C312" i="17"/>
  <c r="F312" i="17" s="1"/>
  <c r="E311" i="17"/>
  <c r="D311" i="17"/>
  <c r="C311" i="17"/>
  <c r="H310" i="17"/>
  <c r="E310" i="17"/>
  <c r="F310" i="17" s="1"/>
  <c r="D310" i="17"/>
  <c r="C310" i="17"/>
  <c r="H309" i="17"/>
  <c r="F309" i="17"/>
  <c r="E309" i="17"/>
  <c r="D309" i="17"/>
  <c r="C309" i="17"/>
  <c r="H308" i="17"/>
  <c r="E308" i="17"/>
  <c r="D308" i="17"/>
  <c r="C308" i="17"/>
  <c r="E307" i="17"/>
  <c r="D307" i="17"/>
  <c r="C307" i="17"/>
  <c r="H306" i="17"/>
  <c r="F306" i="17"/>
  <c r="E306" i="17"/>
  <c r="D306" i="17"/>
  <c r="C306" i="17"/>
  <c r="H305" i="17"/>
  <c r="E305" i="17"/>
  <c r="D305" i="17"/>
  <c r="C305" i="17"/>
  <c r="F305" i="17" s="1"/>
  <c r="E304" i="17"/>
  <c r="D304" i="17"/>
  <c r="H304" i="17" s="1"/>
  <c r="C304" i="17"/>
  <c r="F304" i="17" s="1"/>
  <c r="E303" i="17"/>
  <c r="D303" i="17"/>
  <c r="C303" i="17"/>
  <c r="H302" i="17"/>
  <c r="E302" i="17"/>
  <c r="F302" i="17" s="1"/>
  <c r="D302" i="17"/>
  <c r="C302" i="17"/>
  <c r="H301" i="17"/>
  <c r="F301" i="17"/>
  <c r="E301" i="17"/>
  <c r="D301" i="17"/>
  <c r="C301" i="17"/>
  <c r="E300" i="17"/>
  <c r="D300" i="17"/>
  <c r="H300" i="17" s="1"/>
  <c r="C300" i="17"/>
  <c r="E299" i="17"/>
  <c r="D299" i="17"/>
  <c r="C299" i="17"/>
  <c r="H298" i="17"/>
  <c r="F298" i="17"/>
  <c r="E298" i="17"/>
  <c r="D298" i="17"/>
  <c r="C298" i="17"/>
  <c r="H297" i="17"/>
  <c r="E297" i="17"/>
  <c r="D297" i="17"/>
  <c r="C297" i="17"/>
  <c r="F297" i="17" s="1"/>
  <c r="H296" i="17"/>
  <c r="E296" i="17"/>
  <c r="D296" i="17"/>
  <c r="C296" i="17"/>
  <c r="E295" i="17"/>
  <c r="F295" i="17" s="1"/>
  <c r="D295" i="17"/>
  <c r="H295" i="17" s="1"/>
  <c r="C295" i="17"/>
  <c r="H294" i="17"/>
  <c r="F294" i="17"/>
  <c r="E294" i="17"/>
  <c r="D294" i="17"/>
  <c r="C294" i="17"/>
  <c r="H293" i="17"/>
  <c r="E293" i="17"/>
  <c r="D293" i="17"/>
  <c r="C293" i="17"/>
  <c r="F293" i="17" s="1"/>
  <c r="E292" i="17"/>
  <c r="D292" i="17"/>
  <c r="H292" i="17" s="1"/>
  <c r="C292" i="17"/>
  <c r="F292" i="17" s="1"/>
  <c r="E291" i="17"/>
  <c r="D291" i="17"/>
  <c r="H291" i="17" s="1"/>
  <c r="C291" i="17"/>
  <c r="F291" i="17" s="1"/>
  <c r="E290" i="17"/>
  <c r="D290" i="17"/>
  <c r="C290" i="17"/>
  <c r="H289" i="17"/>
  <c r="E289" i="17"/>
  <c r="D289" i="17"/>
  <c r="C289" i="17"/>
  <c r="F289" i="17" s="1"/>
  <c r="F288" i="17"/>
  <c r="E288" i="17"/>
  <c r="D288" i="17"/>
  <c r="H288" i="17" s="1"/>
  <c r="C288" i="17"/>
  <c r="H287" i="17"/>
  <c r="E287" i="17"/>
  <c r="D287" i="17"/>
  <c r="C287" i="17"/>
  <c r="F287" i="17" s="1"/>
  <c r="E286" i="17"/>
  <c r="D286" i="17"/>
  <c r="C286" i="17"/>
  <c r="H285" i="17"/>
  <c r="E285" i="17"/>
  <c r="D285" i="17"/>
  <c r="C285" i="17"/>
  <c r="F285" i="17" s="1"/>
  <c r="F284" i="17"/>
  <c r="E284" i="17"/>
  <c r="D284" i="17"/>
  <c r="H284" i="17" s="1"/>
  <c r="C284" i="17"/>
  <c r="H283" i="17"/>
  <c r="E283" i="17"/>
  <c r="D283" i="17"/>
  <c r="C283" i="17"/>
  <c r="F283" i="17" s="1"/>
  <c r="E282" i="17"/>
  <c r="D282" i="17"/>
  <c r="C282" i="17"/>
  <c r="H281" i="17"/>
  <c r="E281" i="17"/>
  <c r="D281" i="17"/>
  <c r="C281" i="17"/>
  <c r="F280" i="17"/>
  <c r="E280" i="17"/>
  <c r="D280" i="17"/>
  <c r="H280" i="17" s="1"/>
  <c r="C280" i="17"/>
  <c r="H279" i="17"/>
  <c r="E279" i="17"/>
  <c r="D279" i="17"/>
  <c r="C279" i="17"/>
  <c r="F279" i="17" s="1"/>
  <c r="E278" i="17"/>
  <c r="D278" i="17"/>
  <c r="C278" i="17"/>
  <c r="H277" i="17"/>
  <c r="E277" i="17"/>
  <c r="D277" i="17"/>
  <c r="C277" i="17"/>
  <c r="F276" i="17"/>
  <c r="E276" i="17"/>
  <c r="D276" i="17"/>
  <c r="H276" i="17" s="1"/>
  <c r="C276" i="17"/>
  <c r="H275" i="17"/>
  <c r="E275" i="17"/>
  <c r="D275" i="17"/>
  <c r="C275" i="17"/>
  <c r="F275" i="17" s="1"/>
  <c r="E274" i="17"/>
  <c r="D274" i="17"/>
  <c r="C274" i="17"/>
  <c r="H273" i="17"/>
  <c r="E273" i="17"/>
  <c r="D273" i="17"/>
  <c r="C273" i="17"/>
  <c r="F273" i="17" s="1"/>
  <c r="F272" i="17"/>
  <c r="E272" i="17"/>
  <c r="D272" i="17"/>
  <c r="H272" i="17" s="1"/>
  <c r="C272" i="17"/>
  <c r="H271" i="17"/>
  <c r="E271" i="17"/>
  <c r="D271" i="17"/>
  <c r="C271" i="17"/>
  <c r="F271" i="17" s="1"/>
  <c r="E270" i="17"/>
  <c r="D270" i="17"/>
  <c r="C270" i="17"/>
  <c r="H269" i="17"/>
  <c r="E269" i="17"/>
  <c r="D269" i="17"/>
  <c r="C269" i="17"/>
  <c r="F269" i="17" s="1"/>
  <c r="F268" i="17"/>
  <c r="E268" i="17"/>
  <c r="D268" i="17"/>
  <c r="H268" i="17" s="1"/>
  <c r="C268" i="17"/>
  <c r="H267" i="17"/>
  <c r="E267" i="17"/>
  <c r="D267" i="17"/>
  <c r="C267" i="17"/>
  <c r="F267" i="17" s="1"/>
  <c r="E266" i="17"/>
  <c r="D266" i="17"/>
  <c r="C266" i="17"/>
  <c r="H265" i="17"/>
  <c r="E265" i="17"/>
  <c r="D265" i="17"/>
  <c r="C265" i="17"/>
  <c r="F264" i="17"/>
  <c r="E264" i="17"/>
  <c r="D264" i="17"/>
  <c r="H264" i="17" s="1"/>
  <c r="C264" i="17"/>
  <c r="H263" i="17"/>
  <c r="E263" i="17"/>
  <c r="D263" i="17"/>
  <c r="C263" i="17"/>
  <c r="F263" i="17" s="1"/>
  <c r="E262" i="17"/>
  <c r="D262" i="17"/>
  <c r="C262" i="17"/>
  <c r="H261" i="17"/>
  <c r="E261" i="17"/>
  <c r="D261" i="17"/>
  <c r="C261" i="17"/>
  <c r="F260" i="17"/>
  <c r="E260" i="17"/>
  <c r="D260" i="17"/>
  <c r="H260" i="17" s="1"/>
  <c r="C260" i="17"/>
  <c r="H259" i="17"/>
  <c r="E259" i="17"/>
  <c r="D259" i="17"/>
  <c r="C259" i="17"/>
  <c r="F259" i="17" s="1"/>
  <c r="E258" i="17"/>
  <c r="D258" i="17"/>
  <c r="C258" i="17"/>
  <c r="H257" i="17"/>
  <c r="E257" i="17"/>
  <c r="D257" i="17"/>
  <c r="C257" i="17"/>
  <c r="F257" i="17" s="1"/>
  <c r="F256" i="17"/>
  <c r="E256" i="17"/>
  <c r="D256" i="17"/>
  <c r="H256" i="17" s="1"/>
  <c r="C256" i="17"/>
  <c r="H255" i="17"/>
  <c r="E255" i="17"/>
  <c r="D255" i="17"/>
  <c r="C255" i="17"/>
  <c r="F255" i="17" s="1"/>
  <c r="E254" i="17"/>
  <c r="D254" i="17"/>
  <c r="C254" i="17"/>
  <c r="H253" i="17"/>
  <c r="E253" i="17"/>
  <c r="D253" i="17"/>
  <c r="C253" i="17"/>
  <c r="F253" i="17" s="1"/>
  <c r="F252" i="17"/>
  <c r="E252" i="17"/>
  <c r="D252" i="17"/>
  <c r="H252" i="17" s="1"/>
  <c r="C252" i="17"/>
  <c r="H251" i="17"/>
  <c r="E251" i="17"/>
  <c r="D251" i="17"/>
  <c r="C251" i="17"/>
  <c r="F251" i="17" s="1"/>
  <c r="E250" i="17"/>
  <c r="D250" i="17"/>
  <c r="C250" i="17"/>
  <c r="H249" i="17"/>
  <c r="E249" i="17"/>
  <c r="D249" i="17"/>
  <c r="C249" i="17"/>
  <c r="I248" i="17"/>
  <c r="H248" i="17"/>
  <c r="E248" i="17"/>
  <c r="D248" i="17"/>
  <c r="C248" i="17"/>
  <c r="F248" i="17" s="1"/>
  <c r="E247" i="17"/>
  <c r="D247" i="17"/>
  <c r="C247" i="17"/>
  <c r="H246" i="17"/>
  <c r="E246" i="17"/>
  <c r="D246" i="17"/>
  <c r="C246" i="17"/>
  <c r="F245" i="17"/>
  <c r="E245" i="17"/>
  <c r="D245" i="17"/>
  <c r="H245" i="17" s="1"/>
  <c r="C245" i="17"/>
  <c r="H244" i="17"/>
  <c r="E244" i="17"/>
  <c r="D244" i="17"/>
  <c r="C244" i="17"/>
  <c r="F244" i="17" s="1"/>
  <c r="E243" i="17"/>
  <c r="D243" i="17"/>
  <c r="C243" i="17"/>
  <c r="H242" i="17"/>
  <c r="E242" i="17"/>
  <c r="D242" i="17"/>
  <c r="C242" i="17"/>
  <c r="F241" i="17"/>
  <c r="E241" i="17"/>
  <c r="D241" i="17"/>
  <c r="H241" i="17" s="1"/>
  <c r="C241" i="17"/>
  <c r="H240" i="17"/>
  <c r="E240" i="17"/>
  <c r="D240" i="17"/>
  <c r="C240" i="17"/>
  <c r="F240" i="17" s="1"/>
  <c r="E239" i="17"/>
  <c r="D239" i="17"/>
  <c r="C239" i="17"/>
  <c r="H238" i="17"/>
  <c r="E238" i="17"/>
  <c r="D238" i="17"/>
  <c r="C238" i="17"/>
  <c r="F238" i="17" s="1"/>
  <c r="F237" i="17"/>
  <c r="E237" i="17"/>
  <c r="D237" i="17"/>
  <c r="H237" i="17" s="1"/>
  <c r="C237" i="17"/>
  <c r="I236" i="17"/>
  <c r="E236" i="17"/>
  <c r="D236" i="17"/>
  <c r="C236" i="17"/>
  <c r="H235" i="17"/>
  <c r="E235" i="17"/>
  <c r="D235" i="17"/>
  <c r="C235" i="17"/>
  <c r="F235" i="17" s="1"/>
  <c r="F234" i="17"/>
  <c r="E234" i="17"/>
  <c r="D234" i="17"/>
  <c r="H234" i="17" s="1"/>
  <c r="C234" i="17"/>
  <c r="H233" i="17"/>
  <c r="E233" i="17"/>
  <c r="D233" i="17"/>
  <c r="C233" i="17"/>
  <c r="F233" i="17" s="1"/>
  <c r="E232" i="17"/>
  <c r="D232" i="17"/>
  <c r="C232" i="17"/>
  <c r="H231" i="17"/>
  <c r="E231" i="17"/>
  <c r="D231" i="17"/>
  <c r="C231" i="17"/>
  <c r="F230" i="17"/>
  <c r="E230" i="17"/>
  <c r="D230" i="17"/>
  <c r="H230" i="17" s="1"/>
  <c r="C230" i="17"/>
  <c r="H229" i="17"/>
  <c r="E229" i="17"/>
  <c r="D229" i="17"/>
  <c r="C229" i="17"/>
  <c r="F229" i="17" s="1"/>
  <c r="E228" i="17"/>
  <c r="D228" i="17"/>
  <c r="C228" i="17"/>
  <c r="H227" i="17"/>
  <c r="E227" i="17"/>
  <c r="D227" i="17"/>
  <c r="C227" i="17"/>
  <c r="F226" i="17"/>
  <c r="E226" i="17"/>
  <c r="D226" i="17"/>
  <c r="H226" i="17" s="1"/>
  <c r="C226" i="17"/>
  <c r="H225" i="17"/>
  <c r="E225" i="17"/>
  <c r="D225" i="17"/>
  <c r="C225" i="17"/>
  <c r="F225" i="17" s="1"/>
  <c r="I224" i="17"/>
  <c r="H224" i="17"/>
  <c r="E224" i="17"/>
  <c r="D224" i="17"/>
  <c r="C224" i="17"/>
  <c r="F223" i="17"/>
  <c r="E223" i="17"/>
  <c r="D223" i="17"/>
  <c r="H223" i="17" s="1"/>
  <c r="C223" i="17"/>
  <c r="H222" i="17"/>
  <c r="E222" i="17"/>
  <c r="D222" i="17"/>
  <c r="C222" i="17"/>
  <c r="F222" i="17" s="1"/>
  <c r="E221" i="17"/>
  <c r="D221" i="17"/>
  <c r="C221" i="17"/>
  <c r="H220" i="17"/>
  <c r="E220" i="17"/>
  <c r="D220" i="17"/>
  <c r="C220" i="17"/>
  <c r="F219" i="17"/>
  <c r="E219" i="17"/>
  <c r="D219" i="17"/>
  <c r="H219" i="17" s="1"/>
  <c r="C219" i="17"/>
  <c r="H218" i="17"/>
  <c r="E218" i="17"/>
  <c r="D218" i="17"/>
  <c r="C218" i="17"/>
  <c r="F218" i="17" s="1"/>
  <c r="E217" i="17"/>
  <c r="D217" i="17"/>
  <c r="C217" i="17"/>
  <c r="H216" i="17"/>
  <c r="E216" i="17"/>
  <c r="D216" i="17"/>
  <c r="C216" i="17"/>
  <c r="F216" i="17" s="1"/>
  <c r="F215" i="17"/>
  <c r="E215" i="17"/>
  <c r="D215" i="17"/>
  <c r="H215" i="17" s="1"/>
  <c r="C215" i="17"/>
  <c r="H214" i="17"/>
  <c r="E214" i="17"/>
  <c r="D214" i="17"/>
  <c r="C214" i="17"/>
  <c r="F214" i="17" s="1"/>
  <c r="E213" i="17"/>
  <c r="D213" i="17"/>
  <c r="C213" i="17"/>
  <c r="I212" i="17"/>
  <c r="F212" i="17"/>
  <c r="E212" i="17"/>
  <c r="D212" i="17"/>
  <c r="H212" i="17" s="1"/>
  <c r="C212" i="17"/>
  <c r="H211" i="17"/>
  <c r="E211" i="17"/>
  <c r="D211" i="17"/>
  <c r="C211" i="17"/>
  <c r="F211" i="17" s="1"/>
  <c r="E210" i="17"/>
  <c r="D210" i="17"/>
  <c r="C210" i="17"/>
  <c r="H209" i="17"/>
  <c r="E209" i="17"/>
  <c r="D209" i="17"/>
  <c r="C209" i="17"/>
  <c r="F209" i="17" s="1"/>
  <c r="F208" i="17"/>
  <c r="E208" i="17"/>
  <c r="D208" i="17"/>
  <c r="H208" i="17" s="1"/>
  <c r="C208" i="17"/>
  <c r="H207" i="17"/>
  <c r="E207" i="17"/>
  <c r="D207" i="17"/>
  <c r="C207" i="17"/>
  <c r="F207" i="17" s="1"/>
  <c r="E206" i="17"/>
  <c r="D206" i="17"/>
  <c r="C206" i="17"/>
  <c r="H205" i="17"/>
  <c r="E205" i="17"/>
  <c r="D205" i="17"/>
  <c r="C205" i="17"/>
  <c r="F204" i="17"/>
  <c r="E204" i="17"/>
  <c r="D204" i="17"/>
  <c r="H204" i="17" s="1"/>
  <c r="C204" i="17"/>
  <c r="H203" i="17"/>
  <c r="E203" i="17"/>
  <c r="D203" i="17"/>
  <c r="C203" i="17"/>
  <c r="F203" i="17" s="1"/>
  <c r="E202" i="17"/>
  <c r="D202" i="17"/>
  <c r="C202" i="17"/>
  <c r="H201" i="17"/>
  <c r="E201" i="17"/>
  <c r="D201" i="17"/>
  <c r="C201" i="17"/>
  <c r="I200" i="17"/>
  <c r="H200" i="17"/>
  <c r="E200" i="17"/>
  <c r="D200" i="17"/>
  <c r="C200" i="17"/>
  <c r="F200" i="17" s="1"/>
  <c r="E199" i="17"/>
  <c r="D199" i="17"/>
  <c r="C199" i="17"/>
  <c r="H198" i="17"/>
  <c r="E198" i="17"/>
  <c r="D198" i="17"/>
  <c r="C198" i="17"/>
  <c r="F197" i="17"/>
  <c r="E197" i="17"/>
  <c r="D197" i="17"/>
  <c r="H197" i="17" s="1"/>
  <c r="C197" i="17"/>
  <c r="H196" i="17"/>
  <c r="E196" i="17"/>
  <c r="D196" i="17"/>
  <c r="C196" i="17"/>
  <c r="F196" i="17" s="1"/>
  <c r="E195" i="17"/>
  <c r="D195" i="17"/>
  <c r="H195" i="17" s="1"/>
  <c r="C195" i="17"/>
  <c r="H194" i="17"/>
  <c r="E194" i="17"/>
  <c r="D194" i="17"/>
  <c r="C194" i="17"/>
  <c r="E193" i="17"/>
  <c r="D193" i="17"/>
  <c r="H193" i="17" s="1"/>
  <c r="C193" i="17"/>
  <c r="H192" i="17"/>
  <c r="E192" i="17"/>
  <c r="D192" i="17"/>
  <c r="C192" i="17"/>
  <c r="E191" i="17"/>
  <c r="D191" i="17"/>
  <c r="H191" i="17" s="1"/>
  <c r="C191" i="17"/>
  <c r="H190" i="17"/>
  <c r="E190" i="17"/>
  <c r="D190" i="17"/>
  <c r="C190" i="17"/>
  <c r="E189" i="17"/>
  <c r="D189" i="17"/>
  <c r="H189" i="17" s="1"/>
  <c r="C189" i="17"/>
  <c r="I188" i="17"/>
  <c r="F188" i="17"/>
  <c r="E188" i="17"/>
  <c r="D188" i="17"/>
  <c r="H188" i="17" s="1"/>
  <c r="C188" i="17"/>
  <c r="H187" i="17"/>
  <c r="E187" i="17"/>
  <c r="D187" i="17"/>
  <c r="C187" i="17"/>
  <c r="F186" i="17"/>
  <c r="E186" i="17"/>
  <c r="D186" i="17"/>
  <c r="H186" i="17" s="1"/>
  <c r="C186" i="17"/>
  <c r="H185" i="17"/>
  <c r="E185" i="17"/>
  <c r="D185" i="17"/>
  <c r="C185" i="17"/>
  <c r="F184" i="17"/>
  <c r="E184" i="17"/>
  <c r="D184" i="17"/>
  <c r="H184" i="17" s="1"/>
  <c r="C184" i="17"/>
  <c r="H183" i="17"/>
  <c r="E183" i="17"/>
  <c r="D183" i="17"/>
  <c r="C183" i="17"/>
  <c r="F182" i="17"/>
  <c r="E182" i="17"/>
  <c r="D182" i="17"/>
  <c r="H182" i="17" s="1"/>
  <c r="C182" i="17"/>
  <c r="H181" i="17"/>
  <c r="E181" i="17"/>
  <c r="D181" i="17"/>
  <c r="C181" i="17"/>
  <c r="F180" i="17"/>
  <c r="E180" i="17"/>
  <c r="D180" i="17"/>
  <c r="H180" i="17" s="1"/>
  <c r="C180" i="17"/>
  <c r="H179" i="17"/>
  <c r="E179" i="17"/>
  <c r="D179" i="17"/>
  <c r="C179" i="17"/>
  <c r="F178" i="17"/>
  <c r="E178" i="17"/>
  <c r="D178" i="17"/>
  <c r="H178" i="17" s="1"/>
  <c r="C178" i="17"/>
  <c r="H177" i="17"/>
  <c r="E177" i="17"/>
  <c r="D177" i="17"/>
  <c r="C177" i="17"/>
  <c r="I176" i="17"/>
  <c r="H176" i="17"/>
  <c r="E176" i="17"/>
  <c r="D176" i="17"/>
  <c r="C176" i="17"/>
  <c r="F176" i="17" s="1"/>
  <c r="F175" i="17"/>
  <c r="E175" i="17"/>
  <c r="D175" i="17"/>
  <c r="H175" i="17" s="1"/>
  <c r="C175" i="17"/>
  <c r="H174" i="17"/>
  <c r="E174" i="17"/>
  <c r="D174" i="17"/>
  <c r="C174" i="17"/>
  <c r="F174" i="17" s="1"/>
  <c r="E173" i="17"/>
  <c r="D173" i="17"/>
  <c r="H173" i="17" s="1"/>
  <c r="C173" i="17"/>
  <c r="H172" i="17"/>
  <c r="E172" i="17"/>
  <c r="D172" i="17"/>
  <c r="C172" i="17"/>
  <c r="F172" i="17" s="1"/>
  <c r="E171" i="17"/>
  <c r="D171" i="17"/>
  <c r="H171" i="17" s="1"/>
  <c r="C171" i="17"/>
  <c r="H170" i="17"/>
  <c r="E170" i="17"/>
  <c r="D170" i="17"/>
  <c r="C170" i="17"/>
  <c r="F170" i="17" s="1"/>
  <c r="E169" i="17"/>
  <c r="D169" i="17"/>
  <c r="H169" i="17" s="1"/>
  <c r="C169" i="17"/>
  <c r="H168" i="17"/>
  <c r="E168" i="17"/>
  <c r="D168" i="17"/>
  <c r="C168" i="17"/>
  <c r="F168" i="17" s="1"/>
  <c r="E167" i="17"/>
  <c r="D167" i="17"/>
  <c r="H167" i="17" s="1"/>
  <c r="C167" i="17"/>
  <c r="H166" i="17"/>
  <c r="E166" i="17"/>
  <c r="D166" i="17"/>
  <c r="C166" i="17"/>
  <c r="F166" i="17" s="1"/>
  <c r="E165" i="17"/>
  <c r="D165" i="17"/>
  <c r="H165" i="17" s="1"/>
  <c r="C165" i="17"/>
  <c r="I164" i="17"/>
  <c r="E164" i="17"/>
  <c r="D164" i="17"/>
  <c r="H164" i="17" s="1"/>
  <c r="C164" i="17"/>
  <c r="H163" i="17"/>
  <c r="E163" i="17"/>
  <c r="D163" i="17"/>
  <c r="C163" i="17"/>
  <c r="E162" i="17"/>
  <c r="D162" i="17"/>
  <c r="H162" i="17" s="1"/>
  <c r="C162" i="17"/>
  <c r="H161" i="17"/>
  <c r="E161" i="17"/>
  <c r="D161" i="17"/>
  <c r="C161" i="17"/>
  <c r="E160" i="17"/>
  <c r="D160" i="17"/>
  <c r="H160" i="17" s="1"/>
  <c r="C160" i="17"/>
  <c r="H159" i="17"/>
  <c r="E159" i="17"/>
  <c r="D159" i="17"/>
  <c r="C159" i="17"/>
  <c r="E158" i="17"/>
  <c r="D158" i="17"/>
  <c r="H158" i="17" s="1"/>
  <c r="C158" i="17"/>
  <c r="H157" i="17"/>
  <c r="E157" i="17"/>
  <c r="D157" i="17"/>
  <c r="C157" i="17"/>
  <c r="E156" i="17"/>
  <c r="D156" i="17"/>
  <c r="H156" i="17" s="1"/>
  <c r="C156" i="17"/>
  <c r="E155" i="17"/>
  <c r="D155" i="17"/>
  <c r="H155" i="17" s="1"/>
  <c r="C155" i="17"/>
  <c r="E154" i="17"/>
  <c r="D154" i="17"/>
  <c r="H154" i="17" s="1"/>
  <c r="C154" i="17"/>
  <c r="H153" i="17"/>
  <c r="E153" i="17"/>
  <c r="F153" i="17" s="1"/>
  <c r="D153" i="17"/>
  <c r="C153" i="17"/>
  <c r="I152" i="17"/>
  <c r="H152" i="17"/>
  <c r="E152" i="17"/>
  <c r="D152" i="17"/>
  <c r="C152" i="17"/>
  <c r="F152" i="17" s="1"/>
  <c r="F151" i="17"/>
  <c r="E151" i="17"/>
  <c r="D151" i="17"/>
  <c r="H151" i="17" s="1"/>
  <c r="C151" i="17"/>
  <c r="H150" i="17"/>
  <c r="E150" i="17"/>
  <c r="D150" i="17"/>
  <c r="C150" i="17"/>
  <c r="F150" i="17" s="1"/>
  <c r="E149" i="17"/>
  <c r="D149" i="17"/>
  <c r="H149" i="17" s="1"/>
  <c r="C149" i="17"/>
  <c r="E148" i="17"/>
  <c r="D148" i="17"/>
  <c r="H148" i="17" s="1"/>
  <c r="C148" i="17"/>
  <c r="E147" i="17"/>
  <c r="D147" i="17"/>
  <c r="H147" i="17" s="1"/>
  <c r="C147" i="17"/>
  <c r="H146" i="17"/>
  <c r="E146" i="17"/>
  <c r="F146" i="17" s="1"/>
  <c r="D146" i="17"/>
  <c r="C146" i="17"/>
  <c r="H145" i="17"/>
  <c r="F145" i="17"/>
  <c r="E145" i="17"/>
  <c r="D145" i="17"/>
  <c r="C145" i="17"/>
  <c r="H144" i="17"/>
  <c r="E144" i="17"/>
  <c r="D144" i="17"/>
  <c r="C144" i="17"/>
  <c r="F144" i="17" s="1"/>
  <c r="F143" i="17"/>
  <c r="E143" i="17"/>
  <c r="D143" i="17"/>
  <c r="H143" i="17" s="1"/>
  <c r="C143" i="17"/>
  <c r="H142" i="17"/>
  <c r="E142" i="17"/>
  <c r="D142" i="17"/>
  <c r="C142" i="17"/>
  <c r="F142" i="17" s="1"/>
  <c r="E141" i="17"/>
  <c r="D141" i="17"/>
  <c r="H141" i="17" s="1"/>
  <c r="C141" i="17"/>
  <c r="I140" i="17"/>
  <c r="F140" i="17"/>
  <c r="E140" i="17"/>
  <c r="D140" i="17"/>
  <c r="H140" i="17" s="1"/>
  <c r="C140" i="17"/>
  <c r="H139" i="17"/>
  <c r="E139" i="17"/>
  <c r="D139" i="17"/>
  <c r="C139" i="17"/>
  <c r="F139" i="17" s="1"/>
  <c r="E138" i="17"/>
  <c r="D138" i="17"/>
  <c r="H138" i="17" s="1"/>
  <c r="C138" i="17"/>
  <c r="H137" i="17"/>
  <c r="E137" i="17"/>
  <c r="D137" i="17"/>
  <c r="C137" i="17"/>
  <c r="F137" i="17" s="1"/>
  <c r="F136" i="17"/>
  <c r="E136" i="17"/>
  <c r="D136" i="17"/>
  <c r="H136" i="17" s="1"/>
  <c r="C136" i="17"/>
  <c r="H135" i="17"/>
  <c r="E135" i="17"/>
  <c r="D135" i="17"/>
  <c r="C135" i="17"/>
  <c r="F135" i="17" s="1"/>
  <c r="E134" i="17"/>
  <c r="D134" i="17"/>
  <c r="H134" i="17" s="1"/>
  <c r="C134" i="17"/>
  <c r="H133" i="17"/>
  <c r="E133" i="17"/>
  <c r="D133" i="17"/>
  <c r="C133" i="17"/>
  <c r="F133" i="17" s="1"/>
  <c r="F132" i="17"/>
  <c r="E132" i="17"/>
  <c r="D132" i="17"/>
  <c r="H132" i="17" s="1"/>
  <c r="C132" i="17"/>
  <c r="H131" i="17"/>
  <c r="E131" i="17"/>
  <c r="D131" i="17"/>
  <c r="C131" i="17"/>
  <c r="F131" i="17" s="1"/>
  <c r="E130" i="17"/>
  <c r="D130" i="17"/>
  <c r="H130" i="17" s="1"/>
  <c r="C130" i="17"/>
  <c r="H129" i="17"/>
  <c r="E129" i="17"/>
  <c r="D129" i="17"/>
  <c r="C129" i="17"/>
  <c r="F129" i="17" s="1"/>
  <c r="I128" i="17"/>
  <c r="H128" i="17"/>
  <c r="E128" i="17"/>
  <c r="D128" i="17"/>
  <c r="C128" i="17"/>
  <c r="F128" i="17" s="1"/>
  <c r="E127" i="17"/>
  <c r="D127" i="17"/>
  <c r="H127" i="17" s="1"/>
  <c r="C127" i="17"/>
  <c r="H126" i="17"/>
  <c r="E126" i="17"/>
  <c r="D126" i="17"/>
  <c r="C126" i="17"/>
  <c r="F126" i="17" s="1"/>
  <c r="F125" i="17"/>
  <c r="E125" i="17"/>
  <c r="D125" i="17"/>
  <c r="H125" i="17" s="1"/>
  <c r="C125" i="17"/>
  <c r="H124" i="17"/>
  <c r="E124" i="17"/>
  <c r="D124" i="17"/>
  <c r="C124" i="17"/>
  <c r="F124" i="17" s="1"/>
  <c r="E123" i="17"/>
  <c r="D123" i="17"/>
  <c r="H123" i="17" s="1"/>
  <c r="C123" i="17"/>
  <c r="H122" i="17"/>
  <c r="E122" i="17"/>
  <c r="D122" i="17"/>
  <c r="C122" i="17"/>
  <c r="F122" i="17" s="1"/>
  <c r="F121" i="17"/>
  <c r="E121" i="17"/>
  <c r="D121" i="17"/>
  <c r="H121" i="17" s="1"/>
  <c r="C121" i="17"/>
  <c r="H120" i="17"/>
  <c r="E120" i="17"/>
  <c r="D120" i="17"/>
  <c r="C120" i="17"/>
  <c r="F120" i="17" s="1"/>
  <c r="E119" i="17"/>
  <c r="D119" i="17"/>
  <c r="H119" i="17" s="1"/>
  <c r="C119" i="17"/>
  <c r="H118" i="17"/>
  <c r="E118" i="17"/>
  <c r="D118" i="17"/>
  <c r="C118" i="17"/>
  <c r="F118" i="17" s="1"/>
  <c r="F117" i="17"/>
  <c r="E117" i="17"/>
  <c r="D117" i="17"/>
  <c r="H117" i="17" s="1"/>
  <c r="C117" i="17"/>
  <c r="I116" i="17"/>
  <c r="E116" i="17"/>
  <c r="D116" i="17"/>
  <c r="H116" i="17" s="1"/>
  <c r="C116" i="17"/>
  <c r="H115" i="17"/>
  <c r="E115" i="17"/>
  <c r="D115" i="17"/>
  <c r="C115" i="17"/>
  <c r="F115" i="17" s="1"/>
  <c r="F114" i="17"/>
  <c r="E114" i="17"/>
  <c r="D114" i="17"/>
  <c r="H114" i="17" s="1"/>
  <c r="C114" i="17"/>
  <c r="H113" i="17"/>
  <c r="E113" i="17"/>
  <c r="D113" i="17"/>
  <c r="C113" i="17"/>
  <c r="F113" i="17" s="1"/>
  <c r="E112" i="17"/>
  <c r="D112" i="17"/>
  <c r="H112" i="17" s="1"/>
  <c r="C112" i="17"/>
  <c r="H111" i="17"/>
  <c r="E111" i="17"/>
  <c r="D111" i="17"/>
  <c r="C111" i="17"/>
  <c r="F111" i="17" s="1"/>
  <c r="F110" i="17"/>
  <c r="E110" i="17"/>
  <c r="D110" i="17"/>
  <c r="H110" i="17" s="1"/>
  <c r="C110" i="17"/>
  <c r="H109" i="17"/>
  <c r="E109" i="17"/>
  <c r="D109" i="17"/>
  <c r="C109" i="17"/>
  <c r="F109" i="17" s="1"/>
  <c r="E108" i="17"/>
  <c r="D108" i="17"/>
  <c r="H108" i="17" s="1"/>
  <c r="C108" i="17"/>
  <c r="H107" i="17"/>
  <c r="E107" i="17"/>
  <c r="D107" i="17"/>
  <c r="C107" i="17"/>
  <c r="F107" i="17" s="1"/>
  <c r="F106" i="17"/>
  <c r="E106" i="17"/>
  <c r="D106" i="17"/>
  <c r="H106" i="17" s="1"/>
  <c r="C106" i="17"/>
  <c r="H105" i="17"/>
  <c r="E105" i="17"/>
  <c r="D105" i="17"/>
  <c r="C105" i="17"/>
  <c r="F105" i="17" s="1"/>
  <c r="I104" i="17"/>
  <c r="H104" i="17"/>
  <c r="E104" i="17"/>
  <c r="D104" i="17"/>
  <c r="C104" i="17"/>
  <c r="F104" i="17" s="1"/>
  <c r="F103" i="17"/>
  <c r="E103" i="17"/>
  <c r="D103" i="17"/>
  <c r="H103" i="17" s="1"/>
  <c r="C103" i="17"/>
  <c r="H102" i="17"/>
  <c r="E102" i="17"/>
  <c r="D102" i="17"/>
  <c r="C102" i="17"/>
  <c r="F102" i="17" s="1"/>
  <c r="E101" i="17"/>
  <c r="D101" i="17"/>
  <c r="H101" i="17" s="1"/>
  <c r="C101" i="17"/>
  <c r="H100" i="17"/>
  <c r="E100" i="17"/>
  <c r="D100" i="17"/>
  <c r="C100" i="17"/>
  <c r="F100" i="17" s="1"/>
  <c r="F99" i="17"/>
  <c r="E99" i="17"/>
  <c r="D99" i="17"/>
  <c r="H99" i="17" s="1"/>
  <c r="C99" i="17"/>
  <c r="H98" i="17"/>
  <c r="E98" i="17"/>
  <c r="D98" i="17"/>
  <c r="C98" i="17"/>
  <c r="F98" i="17" s="1"/>
  <c r="E97" i="17"/>
  <c r="D97" i="17"/>
  <c r="H97" i="17" s="1"/>
  <c r="C97" i="17"/>
  <c r="H96" i="17"/>
  <c r="E96" i="17"/>
  <c r="D96" i="17"/>
  <c r="C96" i="17"/>
  <c r="F96" i="17" s="1"/>
  <c r="F95" i="17"/>
  <c r="E95" i="17"/>
  <c r="D95" i="17"/>
  <c r="H95" i="17" s="1"/>
  <c r="C95" i="17"/>
  <c r="H94" i="17"/>
  <c r="E94" i="17"/>
  <c r="D94" i="17"/>
  <c r="C94" i="17"/>
  <c r="F94" i="17" s="1"/>
  <c r="E93" i="17"/>
  <c r="D93" i="17"/>
  <c r="H93" i="17" s="1"/>
  <c r="C93" i="17"/>
  <c r="I92" i="17"/>
  <c r="F92" i="17"/>
  <c r="E92" i="17"/>
  <c r="D92" i="17"/>
  <c r="H92" i="17" s="1"/>
  <c r="C92" i="17"/>
  <c r="H91" i="17"/>
  <c r="E91" i="17"/>
  <c r="D91" i="17"/>
  <c r="C91" i="17"/>
  <c r="F91" i="17" s="1"/>
  <c r="E90" i="17"/>
  <c r="D90" i="17"/>
  <c r="H90" i="17" s="1"/>
  <c r="C90" i="17"/>
  <c r="H89" i="17"/>
  <c r="E89" i="17"/>
  <c r="D89" i="17"/>
  <c r="C89" i="17"/>
  <c r="F89" i="17" s="1"/>
  <c r="F88" i="17"/>
  <c r="E88" i="17"/>
  <c r="D88" i="17"/>
  <c r="H88" i="17" s="1"/>
  <c r="C88" i="17"/>
  <c r="H87" i="17"/>
  <c r="E87" i="17"/>
  <c r="D87" i="17"/>
  <c r="C87" i="17"/>
  <c r="F87" i="17" s="1"/>
  <c r="E86" i="17"/>
  <c r="D86" i="17"/>
  <c r="H86" i="17" s="1"/>
  <c r="C86" i="17"/>
  <c r="H85" i="17"/>
  <c r="E85" i="17"/>
  <c r="D85" i="17"/>
  <c r="C85" i="17"/>
  <c r="F85" i="17" s="1"/>
  <c r="F84" i="17"/>
  <c r="E84" i="17"/>
  <c r="D84" i="17"/>
  <c r="H84" i="17" s="1"/>
  <c r="C84" i="17"/>
  <c r="H83" i="17"/>
  <c r="E83" i="17"/>
  <c r="D83" i="17"/>
  <c r="C83" i="17"/>
  <c r="F83" i="17" s="1"/>
  <c r="E82" i="17"/>
  <c r="D82" i="17"/>
  <c r="H82" i="17" s="1"/>
  <c r="C82" i="17"/>
  <c r="H81" i="17"/>
  <c r="E81" i="17"/>
  <c r="D81" i="17"/>
  <c r="C81" i="17"/>
  <c r="F81" i="17" s="1"/>
  <c r="I80" i="17"/>
  <c r="H80" i="17"/>
  <c r="E80" i="17"/>
  <c r="D80" i="17"/>
  <c r="C80" i="17"/>
  <c r="F80" i="17" s="1"/>
  <c r="E79" i="17"/>
  <c r="D79" i="17"/>
  <c r="H79" i="17" s="1"/>
  <c r="C79" i="17"/>
  <c r="H78" i="17"/>
  <c r="E78" i="17"/>
  <c r="D78" i="17"/>
  <c r="C78" i="17"/>
  <c r="F78" i="17" s="1"/>
  <c r="F77" i="17"/>
  <c r="E77" i="17"/>
  <c r="D77" i="17"/>
  <c r="H77" i="17" s="1"/>
  <c r="C77" i="17"/>
  <c r="H76" i="17"/>
  <c r="E76" i="17"/>
  <c r="D76" i="17"/>
  <c r="C76" i="17"/>
  <c r="F76" i="17" s="1"/>
  <c r="E75" i="17"/>
  <c r="D75" i="17"/>
  <c r="H75" i="17" s="1"/>
  <c r="C75" i="17"/>
  <c r="H74" i="17"/>
  <c r="E74" i="17"/>
  <c r="D74" i="17"/>
  <c r="C74" i="17"/>
  <c r="F74" i="17" s="1"/>
  <c r="F73" i="17"/>
  <c r="E73" i="17"/>
  <c r="D73" i="17"/>
  <c r="H73" i="17" s="1"/>
  <c r="C73" i="17"/>
  <c r="H72" i="17"/>
  <c r="E72" i="17"/>
  <c r="D72" i="17"/>
  <c r="C72" i="17"/>
  <c r="F72" i="17" s="1"/>
  <c r="E71" i="17"/>
  <c r="D71" i="17"/>
  <c r="H71" i="17" s="1"/>
  <c r="C71" i="17"/>
  <c r="H70" i="17"/>
  <c r="E70" i="17"/>
  <c r="D70" i="17"/>
  <c r="C70" i="17"/>
  <c r="F70" i="17" s="1"/>
  <c r="F69" i="17"/>
  <c r="E69" i="17"/>
  <c r="D69" i="17"/>
  <c r="H69" i="17" s="1"/>
  <c r="C69" i="17"/>
  <c r="I68" i="17"/>
  <c r="E68" i="17"/>
  <c r="D68" i="17"/>
  <c r="H68" i="17" s="1"/>
  <c r="C68" i="17"/>
  <c r="H67" i="17"/>
  <c r="E67" i="17"/>
  <c r="D67" i="17"/>
  <c r="C67" i="17"/>
  <c r="F67" i="17" s="1"/>
  <c r="F66" i="17"/>
  <c r="E66" i="17"/>
  <c r="D66" i="17"/>
  <c r="H66" i="17" s="1"/>
  <c r="C66" i="17"/>
  <c r="H65" i="17"/>
  <c r="E65" i="17"/>
  <c r="D65" i="17"/>
  <c r="C65" i="17"/>
  <c r="F65" i="17" s="1"/>
  <c r="E64" i="17"/>
  <c r="D64" i="17"/>
  <c r="H64" i="17" s="1"/>
  <c r="C64" i="17"/>
  <c r="H63" i="17"/>
  <c r="E63" i="17"/>
  <c r="D63" i="17"/>
  <c r="C63" i="17"/>
  <c r="F63" i="17" s="1"/>
  <c r="F62" i="17"/>
  <c r="E62" i="17"/>
  <c r="D62" i="17"/>
  <c r="H62" i="17" s="1"/>
  <c r="C62" i="17"/>
  <c r="H61" i="17"/>
  <c r="E61" i="17"/>
  <c r="D61" i="17"/>
  <c r="C61" i="17"/>
  <c r="F61" i="17" s="1"/>
  <c r="E60" i="17"/>
  <c r="D60" i="17"/>
  <c r="H60" i="17" s="1"/>
  <c r="C60" i="17"/>
  <c r="H59" i="17"/>
  <c r="E59" i="17"/>
  <c r="D59" i="17"/>
  <c r="C59" i="17"/>
  <c r="F59" i="17" s="1"/>
  <c r="F58" i="17"/>
  <c r="E58" i="17"/>
  <c r="D58" i="17"/>
  <c r="H58" i="17" s="1"/>
  <c r="C58" i="17"/>
  <c r="H57" i="17"/>
  <c r="E57" i="17"/>
  <c r="D57" i="17"/>
  <c r="C57" i="17"/>
  <c r="F57" i="17" s="1"/>
  <c r="I56" i="17"/>
  <c r="H56" i="17"/>
  <c r="E56" i="17"/>
  <c r="D56" i="17"/>
  <c r="C56" i="17"/>
  <c r="F56" i="17" s="1"/>
  <c r="F55" i="17"/>
  <c r="E55" i="17"/>
  <c r="D55" i="17"/>
  <c r="H55" i="17" s="1"/>
  <c r="C55" i="17"/>
  <c r="H54" i="17"/>
  <c r="E54" i="17"/>
  <c r="D54" i="17"/>
  <c r="C54" i="17"/>
  <c r="F54" i="17" s="1"/>
  <c r="E53" i="17"/>
  <c r="D53" i="17"/>
  <c r="H53" i="17" s="1"/>
  <c r="C53" i="17"/>
  <c r="H52" i="17"/>
  <c r="E52" i="17"/>
  <c r="D52" i="17"/>
  <c r="C52" i="17"/>
  <c r="F52" i="17" s="1"/>
  <c r="F51" i="17"/>
  <c r="E51" i="17"/>
  <c r="D51" i="17"/>
  <c r="H51" i="17" s="1"/>
  <c r="C51" i="17"/>
  <c r="H50" i="17"/>
  <c r="E50" i="17"/>
  <c r="D50" i="17"/>
  <c r="C50" i="17"/>
  <c r="F50" i="17" s="1"/>
  <c r="E49" i="17"/>
  <c r="D49" i="17"/>
  <c r="H49" i="17" s="1"/>
  <c r="C49" i="17"/>
  <c r="H48" i="17"/>
  <c r="E48" i="17"/>
  <c r="D48" i="17"/>
  <c r="C48" i="17"/>
  <c r="F48" i="17" s="1"/>
  <c r="F47" i="17"/>
  <c r="E47" i="17"/>
  <c r="D47" i="17"/>
  <c r="H47" i="17" s="1"/>
  <c r="C47" i="17"/>
  <c r="H46" i="17"/>
  <c r="E46" i="17"/>
  <c r="D46" i="17"/>
  <c r="C46" i="17"/>
  <c r="F46" i="17" s="1"/>
  <c r="E45" i="17"/>
  <c r="D45" i="17"/>
  <c r="H45" i="17" s="1"/>
  <c r="C45" i="17"/>
  <c r="I44" i="17"/>
  <c r="G44" i="17"/>
  <c r="E44" i="17"/>
  <c r="D44" i="17"/>
  <c r="H44" i="17" s="1"/>
  <c r="C44" i="17"/>
  <c r="F44" i="17" s="1"/>
  <c r="E43" i="17"/>
  <c r="D43" i="17"/>
  <c r="H43" i="17" s="1"/>
  <c r="C43" i="17"/>
  <c r="H42" i="17"/>
  <c r="E42" i="17"/>
  <c r="D42" i="17"/>
  <c r="C42" i="17"/>
  <c r="F42" i="17" s="1"/>
  <c r="F41" i="17"/>
  <c r="E41" i="17"/>
  <c r="D41" i="17"/>
  <c r="H41" i="17" s="1"/>
  <c r="C41" i="17"/>
  <c r="H40" i="17"/>
  <c r="E40" i="17"/>
  <c r="D40" i="17"/>
  <c r="C40" i="17"/>
  <c r="F40" i="17" s="1"/>
  <c r="E39" i="17"/>
  <c r="D39" i="17"/>
  <c r="H39" i="17" s="1"/>
  <c r="C39" i="17"/>
  <c r="H38" i="17"/>
  <c r="E38" i="17"/>
  <c r="D38" i="17"/>
  <c r="C38" i="17"/>
  <c r="F38" i="17" s="1"/>
  <c r="F37" i="17"/>
  <c r="E37" i="17"/>
  <c r="D37" i="17"/>
  <c r="H37" i="17" s="1"/>
  <c r="C37" i="17"/>
  <c r="H36" i="17"/>
  <c r="E36" i="17"/>
  <c r="D36" i="17"/>
  <c r="C36" i="17"/>
  <c r="F36" i="17" s="1"/>
  <c r="E35" i="17"/>
  <c r="D35" i="17"/>
  <c r="H35" i="17" s="1"/>
  <c r="C35" i="17"/>
  <c r="H34" i="17"/>
  <c r="E34" i="17"/>
  <c r="D34" i="17"/>
  <c r="C34" i="17"/>
  <c r="F34" i="17" s="1"/>
  <c r="F33" i="17"/>
  <c r="E33" i="17"/>
  <c r="D33" i="17"/>
  <c r="H33" i="17" s="1"/>
  <c r="C33" i="17"/>
  <c r="I32" i="17"/>
  <c r="G32" i="17"/>
  <c r="E32" i="17"/>
  <c r="D32" i="17"/>
  <c r="H32" i="17" s="1"/>
  <c r="C32" i="17"/>
  <c r="F32" i="17" s="1"/>
  <c r="F31" i="17"/>
  <c r="E31" i="17"/>
  <c r="D31" i="17"/>
  <c r="H31" i="17" s="1"/>
  <c r="C31" i="17"/>
  <c r="H30" i="17"/>
  <c r="E30" i="17"/>
  <c r="D30" i="17"/>
  <c r="C30" i="17"/>
  <c r="F30" i="17" s="1"/>
  <c r="E29" i="17"/>
  <c r="D29" i="17"/>
  <c r="H29" i="17" s="1"/>
  <c r="C29" i="17"/>
  <c r="H28" i="17"/>
  <c r="E28" i="17"/>
  <c r="D28" i="17"/>
  <c r="C28" i="17"/>
  <c r="F28" i="17" s="1"/>
  <c r="F27" i="17"/>
  <c r="E27" i="17"/>
  <c r="D27" i="17"/>
  <c r="H27" i="17" s="1"/>
  <c r="C27" i="17"/>
  <c r="H26" i="17"/>
  <c r="E26" i="17"/>
  <c r="D26" i="17"/>
  <c r="C26" i="17"/>
  <c r="F26" i="17" s="1"/>
  <c r="E25" i="17"/>
  <c r="D25" i="17"/>
  <c r="H25" i="17" s="1"/>
  <c r="C25" i="17"/>
  <c r="H24" i="17"/>
  <c r="E24" i="17"/>
  <c r="D24" i="17"/>
  <c r="C24" i="17"/>
  <c r="F24" i="17" s="1"/>
  <c r="F23" i="17"/>
  <c r="E23" i="17"/>
  <c r="D23" i="17"/>
  <c r="H23" i="17" s="1"/>
  <c r="C23" i="17"/>
  <c r="H22" i="17"/>
  <c r="E22" i="17"/>
  <c r="D22" i="17"/>
  <c r="C22" i="17"/>
  <c r="F22" i="17" s="1"/>
  <c r="E21" i="17"/>
  <c r="D21" i="17"/>
  <c r="H21" i="17" s="1"/>
  <c r="C21" i="17"/>
  <c r="I20" i="17"/>
  <c r="F20" i="17"/>
  <c r="E20" i="17"/>
  <c r="D20" i="17"/>
  <c r="H20" i="17" s="1"/>
  <c r="C20" i="17"/>
  <c r="H19" i="17"/>
  <c r="E19" i="17"/>
  <c r="D19" i="17"/>
  <c r="C19" i="17"/>
  <c r="F19" i="17" s="1"/>
  <c r="E18" i="17"/>
  <c r="D18" i="17"/>
  <c r="H18" i="17" s="1"/>
  <c r="C18" i="17"/>
  <c r="H17" i="17"/>
  <c r="E17" i="17"/>
  <c r="D17" i="17"/>
  <c r="C17" i="17"/>
  <c r="F17" i="17" s="1"/>
  <c r="F16" i="17"/>
  <c r="E16" i="17"/>
  <c r="D16" i="17"/>
  <c r="H16" i="17" s="1"/>
  <c r="C16" i="17"/>
  <c r="H15" i="17"/>
  <c r="E15" i="17"/>
  <c r="D15" i="17"/>
  <c r="C15" i="17"/>
  <c r="F15" i="17" s="1"/>
  <c r="E14" i="17"/>
  <c r="D14" i="17"/>
  <c r="H14" i="17" s="1"/>
  <c r="C14" i="17"/>
  <c r="H13" i="17"/>
  <c r="E13" i="17"/>
  <c r="D13" i="17"/>
  <c r="C13" i="17"/>
  <c r="F13" i="17" s="1"/>
  <c r="F12" i="17"/>
  <c r="E12" i="17"/>
  <c r="D12" i="17"/>
  <c r="H12" i="17" s="1"/>
  <c r="C12" i="17"/>
  <c r="H11" i="17"/>
  <c r="E11" i="17"/>
  <c r="D11" i="17"/>
  <c r="C11" i="17"/>
  <c r="F11" i="17" s="1"/>
  <c r="E10" i="17"/>
  <c r="D10" i="17"/>
  <c r="H10" i="17" s="1"/>
  <c r="C10" i="17"/>
  <c r="H9" i="17"/>
  <c r="E9" i="17"/>
  <c r="D9" i="17"/>
  <c r="C9" i="17"/>
  <c r="F9" i="17" s="1"/>
  <c r="I8" i="17"/>
  <c r="H8" i="17"/>
  <c r="E8" i="17"/>
  <c r="D8" i="17"/>
  <c r="C8" i="17"/>
  <c r="F8" i="17" s="1"/>
  <c r="E7" i="17"/>
  <c r="D7" i="17"/>
  <c r="H7" i="17" s="1"/>
  <c r="C7" i="17"/>
  <c r="H6" i="17"/>
  <c r="E6" i="17"/>
  <c r="D6" i="17"/>
  <c r="C6" i="17"/>
  <c r="F6" i="17" s="1"/>
  <c r="F5" i="17"/>
  <c r="E5" i="17"/>
  <c r="D5" i="17"/>
  <c r="H5" i="17" s="1"/>
  <c r="C5" i="17"/>
  <c r="H4" i="17"/>
  <c r="E4" i="17"/>
  <c r="D4" i="17"/>
  <c r="C4" i="17"/>
  <c r="F4" i="17" s="1"/>
  <c r="C39" i="16"/>
  <c r="H38" i="16"/>
  <c r="C38" i="16"/>
  <c r="P37" i="16"/>
  <c r="H37" i="16"/>
  <c r="C37" i="16"/>
  <c r="H36" i="16"/>
  <c r="C36" i="16"/>
  <c r="H35" i="16"/>
  <c r="L34" i="16"/>
  <c r="O30" i="16"/>
  <c r="K29" i="16"/>
  <c r="G29" i="16"/>
  <c r="K28" i="16"/>
  <c r="J28" i="16"/>
  <c r="L22" i="16"/>
  <c r="Q19" i="16"/>
  <c r="Q20" i="16" s="1"/>
  <c r="O18" i="16"/>
  <c r="O19" i="16" s="1"/>
  <c r="O20" i="16" s="1"/>
  <c r="O17" i="16"/>
  <c r="M16" i="16"/>
  <c r="N15" i="16"/>
  <c r="N14" i="16"/>
  <c r="M13" i="16"/>
  <c r="M8" i="16"/>
  <c r="N1" i="16"/>
  <c r="N5" i="16" s="1"/>
  <c r="M1" i="16"/>
  <c r="P35" i="16" s="1"/>
  <c r="O120" i="10"/>
  <c r="O122" i="10" s="1"/>
  <c r="L120" i="10"/>
  <c r="L122" i="10" s="1"/>
  <c r="K120" i="10"/>
  <c r="K122" i="10" s="1"/>
  <c r="O119" i="10"/>
  <c r="N119" i="10"/>
  <c r="N120" i="10" s="1"/>
  <c r="N122" i="10" s="1"/>
  <c r="M119" i="10"/>
  <c r="M120" i="10" s="1"/>
  <c r="M122" i="10" s="1"/>
  <c r="L119" i="10"/>
  <c r="K119" i="10"/>
  <c r="J119" i="10"/>
  <c r="J120" i="10" s="1"/>
  <c r="J122" i="10" s="1"/>
  <c r="O118" i="10"/>
  <c r="N118" i="10"/>
  <c r="M118" i="10"/>
  <c r="L118" i="10"/>
  <c r="K118" i="10"/>
  <c r="J118" i="10"/>
  <c r="P107" i="10"/>
  <c r="O107" i="10"/>
  <c r="K107" i="10"/>
  <c r="J107" i="10"/>
  <c r="R105" i="10"/>
  <c r="K103" i="10"/>
  <c r="L103" i="10" s="1"/>
  <c r="K101" i="10"/>
  <c r="L101" i="10" s="1"/>
  <c r="M101" i="10" s="1"/>
  <c r="N101" i="10" s="1"/>
  <c r="O101" i="10" s="1"/>
  <c r="P101" i="10" s="1"/>
  <c r="P96" i="10"/>
  <c r="O96" i="10"/>
  <c r="K96" i="10"/>
  <c r="J96" i="10"/>
  <c r="R94" i="10"/>
  <c r="L92" i="10"/>
  <c r="K92" i="10"/>
  <c r="L90" i="10"/>
  <c r="M90" i="10" s="1"/>
  <c r="N90" i="10" s="1"/>
  <c r="O90" i="10" s="1"/>
  <c r="P90" i="10" s="1"/>
  <c r="K90" i="10"/>
  <c r="P84" i="10"/>
  <c r="O84" i="10"/>
  <c r="N84" i="10"/>
  <c r="M84" i="10"/>
  <c r="K84" i="10"/>
  <c r="J84" i="10"/>
  <c r="R82" i="10"/>
  <c r="L80" i="10"/>
  <c r="K80" i="10"/>
  <c r="P78" i="10"/>
  <c r="L78" i="10"/>
  <c r="M78" i="10" s="1"/>
  <c r="N78" i="10" s="1"/>
  <c r="O78" i="10" s="1"/>
  <c r="K78" i="10"/>
  <c r="P74" i="10"/>
  <c r="J74" i="10"/>
  <c r="R72" i="10"/>
  <c r="K70" i="10"/>
  <c r="K68" i="10"/>
  <c r="L68" i="10" s="1"/>
  <c r="M68" i="10" s="1"/>
  <c r="N68" i="10" s="1"/>
  <c r="O68" i="10" s="1"/>
  <c r="P68" i="10" s="1"/>
  <c r="K55" i="10"/>
  <c r="D53" i="10"/>
  <c r="E53" i="10" s="1"/>
  <c r="F53" i="10" s="1"/>
  <c r="G53" i="10" s="1"/>
  <c r="H53" i="10" s="1"/>
  <c r="I53" i="10" s="1"/>
  <c r="O52" i="10"/>
  <c r="J51" i="10"/>
  <c r="E51" i="10"/>
  <c r="J50" i="10"/>
  <c r="J52" i="10" s="1"/>
  <c r="L52" i="10" s="1"/>
  <c r="E50" i="10"/>
  <c r="C47" i="10"/>
  <c r="L46" i="10"/>
  <c r="C51" i="10" s="1"/>
  <c r="C46" i="10"/>
  <c r="F40" i="10"/>
  <c r="G40" i="10" s="1"/>
  <c r="H40" i="10" s="1"/>
  <c r="I40" i="10" s="1"/>
  <c r="E40" i="10"/>
  <c r="D40" i="10"/>
  <c r="J38" i="10"/>
  <c r="J39" i="10" s="1"/>
  <c r="L39" i="10" s="1"/>
  <c r="J37" i="10"/>
  <c r="C33" i="10"/>
  <c r="C27" i="10"/>
  <c r="N25" i="10"/>
  <c r="N24" i="10"/>
  <c r="N26" i="10" s="1"/>
  <c r="P26" i="10" s="1"/>
  <c r="I21" i="10"/>
  <c r="E21" i="10"/>
  <c r="K7" i="9"/>
  <c r="AW15" i="4" l="1"/>
  <c r="BC18" i="4" s="1"/>
  <c r="BC19" i="4" s="1"/>
  <c r="BC21" i="4" s="1"/>
  <c r="F177" i="17"/>
  <c r="F179" i="17"/>
  <c r="F181" i="17"/>
  <c r="F183" i="17"/>
  <c r="F185" i="17"/>
  <c r="F187" i="17"/>
  <c r="F189" i="17"/>
  <c r="F191" i="17"/>
  <c r="F193" i="17"/>
  <c r="F195" i="17"/>
  <c r="F205" i="17"/>
  <c r="H210" i="17"/>
  <c r="F210" i="17"/>
  <c r="H213" i="17"/>
  <c r="F213" i="17"/>
  <c r="F224" i="17"/>
  <c r="F231" i="17"/>
  <c r="H236" i="17"/>
  <c r="F236" i="17"/>
  <c r="H239" i="17"/>
  <c r="F239" i="17"/>
  <c r="H258" i="17"/>
  <c r="F258" i="17"/>
  <c r="H274" i="17"/>
  <c r="F274" i="17"/>
  <c r="H290" i="17"/>
  <c r="F290" i="17"/>
  <c r="H311" i="17"/>
  <c r="F311" i="17"/>
  <c r="H343" i="17"/>
  <c r="F343" i="17"/>
  <c r="H375" i="17"/>
  <c r="F375" i="17"/>
  <c r="H217" i="17"/>
  <c r="F217" i="17"/>
  <c r="H243" i="17"/>
  <c r="F243" i="17"/>
  <c r="F10" i="17"/>
  <c r="F14" i="17"/>
  <c r="F18" i="17"/>
  <c r="F21" i="17"/>
  <c r="F25" i="17"/>
  <c r="F29" i="17"/>
  <c r="F35" i="17"/>
  <c r="F39" i="17"/>
  <c r="F43" i="17"/>
  <c r="F45" i="17"/>
  <c r="F49" i="17"/>
  <c r="F53" i="17"/>
  <c r="F60" i="17"/>
  <c r="F64" i="17"/>
  <c r="F68" i="17"/>
  <c r="F71" i="17"/>
  <c r="F75" i="17"/>
  <c r="F79" i="17"/>
  <c r="F82" i="17"/>
  <c r="F86" i="17"/>
  <c r="F90" i="17"/>
  <c r="F93" i="17"/>
  <c r="F97" i="17"/>
  <c r="F101" i="17"/>
  <c r="F108" i="17"/>
  <c r="F112" i="17"/>
  <c r="F116" i="17"/>
  <c r="F119" i="17"/>
  <c r="F123" i="17"/>
  <c r="F127" i="17"/>
  <c r="F130" i="17"/>
  <c r="F134" i="17"/>
  <c r="F138" i="17"/>
  <c r="F141" i="17"/>
  <c r="F147" i="17"/>
  <c r="F149" i="17"/>
  <c r="F154" i="17"/>
  <c r="F156" i="17"/>
  <c r="F158" i="17"/>
  <c r="F160" i="17"/>
  <c r="F162" i="17"/>
  <c r="F164" i="17"/>
  <c r="F190" i="17"/>
  <c r="F192" i="17"/>
  <c r="F194" i="17"/>
  <c r="F198" i="17"/>
  <c r="F201" i="17"/>
  <c r="H206" i="17"/>
  <c r="F206" i="17"/>
  <c r="F220" i="17"/>
  <c r="F227" i="17"/>
  <c r="H232" i="17"/>
  <c r="F232" i="17"/>
  <c r="F246" i="17"/>
  <c r="F249" i="17"/>
  <c r="H254" i="17"/>
  <c r="F254" i="17"/>
  <c r="F265" i="17"/>
  <c r="H270" i="17"/>
  <c r="F270" i="17"/>
  <c r="F281" i="17"/>
  <c r="H286" i="17"/>
  <c r="F286" i="17"/>
  <c r="H262" i="17"/>
  <c r="F262" i="17"/>
  <c r="H278" i="17"/>
  <c r="F278" i="17"/>
  <c r="F7" i="17"/>
  <c r="F148" i="17"/>
  <c r="F155" i="17"/>
  <c r="F157" i="17"/>
  <c r="F159" i="17"/>
  <c r="F161" i="17"/>
  <c r="F163" i="17"/>
  <c r="F165" i="17"/>
  <c r="F167" i="17"/>
  <c r="F169" i="17"/>
  <c r="F171" i="17"/>
  <c r="F173" i="17"/>
  <c r="H199" i="17"/>
  <c r="F199" i="17"/>
  <c r="H202" i="17"/>
  <c r="F202" i="17"/>
  <c r="H221" i="17"/>
  <c r="F221" i="17"/>
  <c r="H228" i="17"/>
  <c r="F228" i="17"/>
  <c r="F242" i="17"/>
  <c r="H247" i="17"/>
  <c r="F247" i="17"/>
  <c r="H250" i="17"/>
  <c r="F250" i="17"/>
  <c r="F261" i="17"/>
  <c r="H266" i="17"/>
  <c r="F266" i="17"/>
  <c r="F277" i="17"/>
  <c r="H282" i="17"/>
  <c r="F282" i="17"/>
  <c r="H327" i="17"/>
  <c r="F327" i="17"/>
  <c r="H359" i="17"/>
  <c r="F359" i="17"/>
  <c r="H299" i="17"/>
  <c r="F299" i="17"/>
  <c r="F308" i="17"/>
  <c r="H315" i="17"/>
  <c r="F315" i="17"/>
  <c r="F324" i="17"/>
  <c r="H331" i="17"/>
  <c r="F331" i="17"/>
  <c r="F340" i="17"/>
  <c r="H347" i="17"/>
  <c r="F347" i="17"/>
  <c r="F356" i="17"/>
  <c r="H363" i="17"/>
  <c r="F363" i="17"/>
  <c r="H379" i="17"/>
  <c r="F379" i="17"/>
  <c r="F296" i="17"/>
  <c r="H303" i="17"/>
  <c r="F303" i="17"/>
  <c r="H319" i="17"/>
  <c r="F319" i="17"/>
  <c r="H335" i="17"/>
  <c r="F335" i="17"/>
  <c r="H351" i="17"/>
  <c r="F351" i="17"/>
  <c r="H367" i="17"/>
  <c r="F367" i="17"/>
  <c r="F376" i="17"/>
  <c r="H383" i="17"/>
  <c r="F383" i="17"/>
  <c r="H387" i="17"/>
  <c r="F387" i="17"/>
  <c r="H391" i="17"/>
  <c r="F391" i="17"/>
  <c r="H395" i="17"/>
  <c r="F395" i="17"/>
  <c r="H399" i="17"/>
  <c r="F399" i="17"/>
  <c r="H403" i="17"/>
  <c r="F403" i="17"/>
  <c r="H407" i="17"/>
  <c r="F407" i="17"/>
  <c r="H411" i="17"/>
  <c r="F411" i="17"/>
  <c r="H415" i="17"/>
  <c r="F415" i="17"/>
  <c r="H419" i="17"/>
  <c r="F419" i="17"/>
  <c r="F300" i="17"/>
  <c r="H307" i="17"/>
  <c r="F307" i="17"/>
  <c r="F316" i="17"/>
  <c r="H323" i="17"/>
  <c r="F323" i="17"/>
  <c r="F332" i="17"/>
  <c r="H339" i="17"/>
  <c r="F339" i="17"/>
  <c r="F348" i="17"/>
  <c r="H355" i="17"/>
  <c r="F355" i="17"/>
  <c r="F364" i="17"/>
  <c r="H371" i="17"/>
  <c r="F371" i="17"/>
  <c r="F380" i="17"/>
  <c r="O22" i="16"/>
  <c r="S35" i="16"/>
  <c r="M20" i="16"/>
  <c r="L20" i="16"/>
  <c r="C28" i="16"/>
  <c r="E14" i="16"/>
  <c r="N8" i="16"/>
  <c r="N7" i="16"/>
  <c r="U20" i="16" s="1"/>
  <c r="M7" i="16"/>
  <c r="F31" i="16"/>
  <c r="C35" i="16" s="1"/>
  <c r="P34" i="16"/>
  <c r="P36" i="16"/>
  <c r="P38" i="16" s="1"/>
  <c r="F28" i="16"/>
  <c r="E42" i="10"/>
  <c r="D42" i="10"/>
  <c r="C42" i="10"/>
  <c r="M103" i="10"/>
  <c r="L107" i="10"/>
  <c r="D27" i="10"/>
  <c r="E27" i="10" s="1"/>
  <c r="F27" i="10" s="1"/>
  <c r="G27" i="10" s="1"/>
  <c r="C19" i="10"/>
  <c r="L70" i="10"/>
  <c r="L84" i="10"/>
  <c r="R80" i="10"/>
  <c r="R84" i="10"/>
  <c r="R122" i="10"/>
  <c r="C49" i="10"/>
  <c r="K74" i="10"/>
  <c r="L96" i="10"/>
  <c r="M92" i="10"/>
  <c r="L35" i="16" l="1"/>
  <c r="L36" i="16" s="1"/>
  <c r="M36" i="16" s="1"/>
  <c r="Q36" i="16"/>
  <c r="N36" i="16" s="1"/>
  <c r="Q34" i="16"/>
  <c r="C29" i="16"/>
  <c r="L28" i="16"/>
  <c r="I24" i="16"/>
  <c r="I39" i="16" s="1"/>
  <c r="E13" i="16"/>
  <c r="C31" i="16"/>
  <c r="I25" i="16"/>
  <c r="I40" i="16" s="1"/>
  <c r="F29" i="16"/>
  <c r="P23" i="16"/>
  <c r="Q23" i="16" s="1"/>
  <c r="E20" i="16"/>
  <c r="O21" i="16" s="1"/>
  <c r="M70" i="10"/>
  <c r="L74" i="10"/>
  <c r="G79" i="10"/>
  <c r="G82" i="10" s="1"/>
  <c r="C34" i="10"/>
  <c r="K42" i="10"/>
  <c r="E37" i="10" s="1"/>
  <c r="N92" i="10"/>
  <c r="M96" i="10"/>
  <c r="K27" i="10"/>
  <c r="V80" i="10"/>
  <c r="M107" i="10"/>
  <c r="N103" i="10"/>
  <c r="F37" i="16" l="1"/>
  <c r="I37" i="16" s="1"/>
  <c r="F35" i="16"/>
  <c r="I35" i="16" s="1"/>
  <c r="E21" i="16" s="1"/>
  <c r="F36" i="16"/>
  <c r="I36" i="16" s="1"/>
  <c r="E22" i="16" s="1"/>
  <c r="F38" i="16"/>
  <c r="I38" i="16" s="1"/>
  <c r="P39" i="16"/>
  <c r="L31" i="16"/>
  <c r="O26" i="16"/>
  <c r="P26" i="16" s="1"/>
  <c r="G80" i="10"/>
  <c r="G81" i="10" s="1"/>
  <c r="G83" i="10" s="1"/>
  <c r="N96" i="10"/>
  <c r="R96" i="10" s="1"/>
  <c r="R92" i="10"/>
  <c r="C38" i="10"/>
  <c r="N107" i="10"/>
  <c r="R107" i="10" s="1"/>
  <c r="R103" i="10"/>
  <c r="C36" i="10"/>
  <c r="N70" i="10"/>
  <c r="M74" i="10"/>
  <c r="C20" i="10"/>
  <c r="C22" i="10"/>
  <c r="D23" i="10"/>
  <c r="D24" i="10" s="1"/>
  <c r="E23" i="16" l="1"/>
  <c r="E25" i="16" s="1"/>
  <c r="V92" i="10"/>
  <c r="G91" i="10" s="1"/>
  <c r="V103" i="10"/>
  <c r="G102" i="10" s="1"/>
  <c r="N74" i="10"/>
  <c r="R74" i="10" s="1"/>
  <c r="O70" i="10"/>
  <c r="O74" i="10" s="1"/>
  <c r="R70" i="10"/>
  <c r="O31" i="16" l="1"/>
  <c r="O29" i="16" s="1"/>
  <c r="O24" i="16"/>
  <c r="I14" i="16"/>
  <c r="I16" i="16"/>
  <c r="I13" i="16"/>
  <c r="P22" i="16"/>
  <c r="G69" i="10"/>
  <c r="G72" i="10" s="1"/>
  <c r="G105" i="10"/>
  <c r="G103" i="10"/>
  <c r="G104" i="10" s="1"/>
  <c r="G106" i="10" s="1"/>
  <c r="G94" i="10"/>
  <c r="G92" i="10"/>
  <c r="G93" i="10" s="1"/>
  <c r="G95" i="10" s="1"/>
  <c r="V70" i="10"/>
  <c r="L14" i="16" l="1"/>
  <c r="I43" i="16"/>
  <c r="C44" i="16" s="1"/>
  <c r="I15" i="16"/>
  <c r="L13" i="16"/>
  <c r="I41" i="16"/>
  <c r="I26" i="16"/>
  <c r="I27" i="16" s="1"/>
  <c r="C42" i="16"/>
  <c r="C43" i="16"/>
  <c r="C41" i="16"/>
  <c r="I42" i="16"/>
  <c r="L16" i="16"/>
  <c r="G70" i="10"/>
  <c r="G71" i="10" s="1"/>
  <c r="G73" i="10" s="1"/>
  <c r="I44" i="16" l="1"/>
  <c r="M15" i="16"/>
  <c r="L15" i="16"/>
  <c r="Q15" i="16" s="1"/>
  <c r="L17" i="16" l="1"/>
  <c r="AK11" i="6"/>
  <c r="O140" i="6"/>
  <c r="O139" i="6"/>
  <c r="O137" i="6"/>
  <c r="O136" i="6"/>
  <c r="E18" i="6"/>
  <c r="W16" i="6"/>
  <c r="E16" i="6"/>
  <c r="E13" i="6"/>
  <c r="E11" i="6"/>
  <c r="W9" i="6"/>
  <c r="E9" i="6"/>
  <c r="I44" i="5"/>
  <c r="Q42" i="5"/>
  <c r="M41" i="5"/>
  <c r="M40" i="5"/>
  <c r="M39" i="5"/>
  <c r="M38" i="5"/>
  <c r="O131" i="5"/>
  <c r="O130" i="5"/>
  <c r="O134" i="5"/>
  <c r="O133" i="5"/>
  <c r="E18" i="5"/>
  <c r="E16" i="5"/>
  <c r="E8" i="7"/>
  <c r="E7" i="7"/>
  <c r="AE13" i="5" s="1"/>
  <c r="E13" i="5"/>
  <c r="E11" i="5"/>
  <c r="W9" i="5"/>
  <c r="E9" i="5"/>
  <c r="L50" i="4"/>
  <c r="L49" i="4"/>
  <c r="L47" i="4"/>
  <c r="AB45" i="4"/>
  <c r="K10" i="4"/>
  <c r="AA8" i="4"/>
  <c r="R8" i="4"/>
  <c r="K7" i="4"/>
  <c r="O44" i="4" s="1"/>
  <c r="X4" i="4"/>
  <c r="L51" i="4" s="1"/>
  <c r="A4" i="4"/>
  <c r="L45" i="4" s="1"/>
  <c r="I51" i="3"/>
  <c r="I50" i="3"/>
  <c r="I48" i="3"/>
  <c r="U46" i="3"/>
  <c r="K12" i="3"/>
  <c r="W12" i="3"/>
  <c r="Z11" i="3"/>
  <c r="V11" i="3"/>
  <c r="N11" i="3"/>
  <c r="I11" i="3"/>
  <c r="I10" i="3"/>
  <c r="R7" i="3"/>
  <c r="I7" i="3"/>
  <c r="L44" i="3" s="1"/>
  <c r="Q4" i="3"/>
  <c r="I52" i="3" s="1"/>
  <c r="A4" i="3"/>
  <c r="I46" i="3" s="1"/>
  <c r="H77" i="2"/>
  <c r="F23" i="7"/>
  <c r="E23" i="7"/>
  <c r="I54" i="2"/>
  <c r="H81" i="2" s="1"/>
  <c r="I53" i="2"/>
  <c r="H79" i="2" s="1"/>
  <c r="U49" i="2"/>
  <c r="H91" i="2" s="1"/>
  <c r="I51" i="2"/>
  <c r="H89" i="2" s="1"/>
  <c r="AA12" i="2"/>
  <c r="X12" i="2"/>
  <c r="K12" i="2"/>
  <c r="Z11" i="2"/>
  <c r="V11" i="2"/>
  <c r="N11" i="2"/>
  <c r="I11" i="2"/>
  <c r="I10" i="2"/>
  <c r="AA12" i="1"/>
  <c r="X12" i="1"/>
  <c r="K12" i="1"/>
  <c r="Z11" i="1"/>
  <c r="V11" i="1"/>
  <c r="N11" i="1"/>
  <c r="I11" i="1"/>
  <c r="C36" i="7"/>
  <c r="C32" i="7"/>
  <c r="C38" i="7" s="1"/>
  <c r="I10" i="1"/>
  <c r="U8" i="2"/>
  <c r="N8" i="2"/>
  <c r="I7" i="2"/>
  <c r="Q4" i="2"/>
  <c r="I55" i="2" s="1"/>
  <c r="Q4" i="1"/>
  <c r="I50" i="1" s="1"/>
  <c r="A4" i="2"/>
  <c r="I49" i="2" s="1"/>
  <c r="H85" i="2" s="1"/>
  <c r="I49" i="1"/>
  <c r="I48" i="1"/>
  <c r="I46" i="1"/>
  <c r="A4" i="1"/>
  <c r="I44" i="1" s="1"/>
  <c r="I7" i="1"/>
  <c r="U44" i="1"/>
  <c r="E11" i="7"/>
  <c r="C11" i="7"/>
  <c r="K9" i="4" s="1"/>
  <c r="L46" i="4" s="1"/>
  <c r="U8" i="1"/>
  <c r="N8" i="1"/>
  <c r="D24" i="7"/>
  <c r="D23" i="7"/>
  <c r="E21" i="7"/>
  <c r="W16" i="5" s="1"/>
  <c r="E17" i="7"/>
  <c r="E9" i="7"/>
  <c r="AK11" i="5" s="1"/>
  <c r="R100" i="2"/>
  <c r="AH19" i="3" l="1"/>
  <c r="AI19" i="3"/>
  <c r="AG19" i="3"/>
  <c r="AJ19" i="3"/>
  <c r="AK19" i="3"/>
  <c r="AI20" i="3"/>
  <c r="AK20" i="3"/>
  <c r="AH20" i="3"/>
  <c r="AJ20" i="3"/>
  <c r="AG20" i="3"/>
  <c r="AF11" i="1"/>
  <c r="AF13" i="1" s="1"/>
  <c r="AH13" i="1" s="1"/>
  <c r="AI13" i="1" s="1"/>
  <c r="AJ13" i="1" s="1"/>
  <c r="AF11" i="2"/>
  <c r="AF13" i="2" s="1"/>
  <c r="AF7" i="1"/>
  <c r="L42" i="1"/>
  <c r="AE7" i="2"/>
  <c r="L47" i="2"/>
  <c r="AF11" i="3"/>
  <c r="AF13" i="3" s="1"/>
  <c r="AE13" i="6"/>
  <c r="I9" i="1"/>
  <c r="I45" i="1" s="1"/>
  <c r="I9" i="2"/>
  <c r="I50" i="2" s="1"/>
  <c r="H87" i="2" s="1"/>
  <c r="H75" i="2"/>
  <c r="I9" i="3"/>
  <c r="I47" i="3" s="1"/>
  <c r="R75" i="2"/>
  <c r="J9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Microsoft</author>
  </authors>
  <commentList>
    <comment ref="AD5" authorId="0" shapeId="0" xr:uid="{9950F3A5-A6F2-489C-8193-CF56D104A27C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F5" authorId="0" shapeId="0" xr:uid="{7005324A-DCB9-4650-8E74-5CD290290691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M5" authorId="0" shapeId="0" xr:uid="{56998498-6251-4C0F-A8E1-BEF2515CC5A6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94" authorId="1" shapeId="0" xr:uid="{3657713C-06F8-4AAC-A5AB-434924C270BD}">
      <text>
        <r>
          <rPr>
            <b/>
            <sz val="9"/>
            <color indexed="81"/>
            <rFont val="돋움"/>
            <family val="3"/>
            <charset val="129"/>
          </rPr>
          <t>입사일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작성해야함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L44" authorId="0" shapeId="0" xr:uid="{B0A522B1-6B09-486F-9F15-4F26EA385154}">
      <text>
        <r>
          <rPr>
            <b/>
            <sz val="9"/>
            <color indexed="81"/>
            <rFont val="Tahoma"/>
            <family val="2"/>
          </rPr>
          <t>Ctrl+;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G3" authorId="0" shapeId="0" xr:uid="{B96F43B6-BA82-43AB-869E-ECDC6BE3173F}">
      <text>
        <r>
          <rPr>
            <b/>
            <sz val="9"/>
            <color indexed="81"/>
            <rFont val="돋움"/>
            <family val="3"/>
            <charset val="129"/>
          </rPr>
          <t xml:space="preserve">
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임금대장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임금명세서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임금대장을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가족수당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기초가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임금액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2021.5.18]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2021.11.19]]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구성항목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계산방법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등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</t>
        </r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기재사항</t>
        </r>
        <r>
          <rPr>
            <b/>
            <sz val="9"/>
            <color indexed="81"/>
            <rFont val="Tahoma"/>
            <family val="2"/>
          </rPr>
          <t xml:space="preserve">)] 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적은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임금명세서를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서면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「전자문서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전자거래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정의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전자문서를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
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2021.5.18]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2021.11.19]]
[</t>
        </r>
        <r>
          <rPr>
            <b/>
            <sz val="9"/>
            <color indexed="81"/>
            <rFont val="돋움"/>
            <family val="3"/>
            <charset val="129"/>
          </rPr>
          <t>본조제목개정</t>
        </r>
        <r>
          <rPr>
            <b/>
            <sz val="9"/>
            <color indexed="81"/>
            <rFont val="Tahoma"/>
            <family val="2"/>
          </rPr>
          <t xml:space="preserve"> 2021.5.18]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2021.11.19]]
</t>
        </r>
        <r>
          <rPr>
            <b/>
            <sz val="9"/>
            <color indexed="81"/>
            <rFont val="돋움"/>
            <family val="3"/>
            <charset val="129"/>
          </rPr>
          <t>전자문서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전자거래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약칭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전자문서법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정의</t>
        </r>
        <r>
          <rPr>
            <b/>
            <sz val="9"/>
            <color indexed="81"/>
            <rFont val="Tahoma"/>
            <family val="2"/>
          </rPr>
          <t>)
1. “</t>
        </r>
        <r>
          <rPr>
            <b/>
            <sz val="9"/>
            <color indexed="81"/>
            <rFont val="돋움"/>
            <family val="3"/>
            <charset val="129"/>
          </rPr>
          <t>전자문서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정보처리시스템에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형태로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변환되거나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송신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수신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저장된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
2. </t>
        </r>
        <r>
          <rPr>
            <b/>
            <sz val="9"/>
            <color indexed="81"/>
            <rFont val="돋움"/>
            <family val="3"/>
            <charset val="129"/>
          </rPr>
          <t>임금명세서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사항
</t>
        </r>
        <r>
          <rPr>
            <b/>
            <sz val="9"/>
            <color indexed="81"/>
            <rFont val="Tahoma"/>
            <family val="2"/>
          </rPr>
          <t xml:space="preserve">  
</t>
        </r>
        <r>
          <rPr>
            <b/>
            <sz val="9"/>
            <color indexed="81"/>
            <rFont val="돋움"/>
            <family val="3"/>
            <charset val="129"/>
          </rPr>
          <t>임금명세서는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등에게도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측면이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있음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따라서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상시근로자수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기재사항의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인정
</t>
        </r>
        <r>
          <rPr>
            <b/>
            <sz val="9"/>
            <color indexed="81"/>
            <rFont val="Tahoma"/>
            <family val="2"/>
          </rPr>
          <t xml:space="preserve">   - 30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생년월일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사원번호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특정할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 xml:space="preserve">   - </t>
        </r>
        <r>
          <rPr>
            <b/>
            <sz val="9"/>
            <color indexed="81"/>
            <rFont val="돋움"/>
            <family val="3"/>
            <charset val="129"/>
          </rPr>
          <t>상시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적용제외자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</t>
        </r>
        <r>
          <rPr>
            <b/>
            <sz val="9"/>
            <color indexed="81"/>
            <rFont val="Tahoma"/>
            <family val="2"/>
          </rPr>
          <t xml:space="preserve">) : 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金梅毛隸書"/>
            <family val="3"/>
            <charset val="136"/>
          </rPr>
          <t>‧</t>
        </r>
        <r>
          <rPr>
            <b/>
            <sz val="9"/>
            <color indexed="81"/>
            <rFont val="돋움"/>
            <family val="3"/>
            <charset val="129"/>
          </rPr>
          <t>야간</t>
        </r>
        <r>
          <rPr>
            <b/>
            <sz val="9"/>
            <color indexed="81"/>
            <rFont val="金梅毛隸書"/>
            <family val="3"/>
            <charset val="136"/>
          </rPr>
          <t>‧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500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과태료
</t>
        </r>
        <r>
          <rPr>
            <b/>
            <sz val="9"/>
            <color indexed="81"/>
            <rFont val="Tahoma"/>
            <family val="2"/>
          </rPr>
          <t xml:space="preserve">  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게시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사용증명서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명부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보존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임금대장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임금명세서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연소자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증명서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임산부의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서류의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보존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취업규칙의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기숙사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보장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규칙의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
과태료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부과
</t>
        </r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48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임금대장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작성의무를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1) </t>
        </r>
        <r>
          <rPr>
            <b/>
            <sz val="9"/>
            <color indexed="81"/>
            <rFont val="돋움"/>
            <family val="3"/>
            <charset val="129"/>
          </rPr>
          <t>임금대장을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    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위반시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 xml:space="preserve">만원
</t>
        </r>
        <r>
          <rPr>
            <b/>
            <sz val="9"/>
            <color indexed="81"/>
            <rFont val="Tahoma"/>
            <family val="2"/>
          </rPr>
          <t xml:space="preserve">   2) </t>
        </r>
        <r>
          <rPr>
            <b/>
            <sz val="9"/>
            <color indexed="81"/>
            <rFont val="돋움"/>
            <family val="3"/>
            <charset val="129"/>
          </rPr>
          <t>임금대장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    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위반시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 xml:space="preserve">만원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48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임금명세서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교부의무를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1) </t>
        </r>
        <r>
          <rPr>
            <b/>
            <sz val="9"/>
            <color indexed="81"/>
            <rFont val="돋움"/>
            <family val="3"/>
            <charset val="129"/>
          </rPr>
          <t>임금명세서를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    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위반시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 xml:space="preserve">만원
</t>
        </r>
        <r>
          <rPr>
            <b/>
            <sz val="9"/>
            <color indexed="81"/>
            <rFont val="Tahoma"/>
            <family val="2"/>
          </rPr>
          <t xml:space="preserve">   2) </t>
        </r>
        <r>
          <rPr>
            <b/>
            <sz val="9"/>
            <color indexed="81"/>
            <rFont val="돋움"/>
            <family val="3"/>
            <charset val="129"/>
          </rPr>
          <t>임금명세서에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기재사항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않거나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사실과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    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위반시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</text>
    </comment>
    <comment ref="A6" authorId="0" shapeId="0" xr:uid="{89AEA8E7-63C5-43D2-AD1D-3098724F2A22}">
      <text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특정
지급받는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특정할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있도록
성명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생년월일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사원번호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특정할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6" authorId="0" shapeId="0" xr:uid="{1C2757DE-523B-4FC5-8C4F-5018EE0D7446}">
      <text>
        <r>
          <rPr>
            <b/>
            <sz val="9"/>
            <color indexed="81"/>
            <rFont val="돋움"/>
            <family val="3"/>
            <charset val="129"/>
          </rPr>
          <t>직원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동일성명이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생략가능</t>
        </r>
      </text>
    </comment>
    <comment ref="B7" authorId="0" shapeId="0" xr:uid="{CBB4C17C-7DFF-44C6-A38E-DEEF75A66766}">
      <text>
        <r>
          <rPr>
            <b/>
            <sz val="9"/>
            <color indexed="81"/>
            <rFont val="돋움"/>
            <family val="3"/>
            <charset val="129"/>
          </rPr>
          <t>정확한 급여는 입사시 주 소정근로시간 15시간이상 &amp; 주 약정근로시간 근무한 주만  주휴수당지급</t>
        </r>
      </text>
    </comment>
    <comment ref="A8" authorId="0" shapeId="0" xr:uid="{D23B9A5E-B4CC-4260-9695-84A220B4DF46}">
      <text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근무일</t>
        </r>
      </text>
    </comment>
    <comment ref="B8" authorId="0" shapeId="0" xr:uid="{00E9513F-8DB0-4DB8-B05C-A6B88B90A073}">
      <text>
        <r>
          <rPr>
            <b/>
            <sz val="9"/>
            <color indexed="81"/>
            <rFont val="돋움"/>
            <family val="3"/>
            <charset val="129"/>
          </rPr>
          <t>마직막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근무일
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대보험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상실일은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
정확한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퇴사시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시간이상</t>
        </r>
        <r>
          <rPr>
            <b/>
            <sz val="9"/>
            <color indexed="81"/>
            <rFont val="Tahoma"/>
            <family val="2"/>
          </rPr>
          <t xml:space="preserve"> &amp;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약정근로시간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주만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주휴수당지급
퇴사시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인이상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</t>
        </r>
        <r>
          <rPr>
            <b/>
            <sz val="9"/>
            <color indexed="81"/>
            <rFont val="Tahoma"/>
            <family val="2"/>
          </rPr>
          <t xml:space="preserve"> &amp;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미연차수당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급여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퇴직급여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지급여부</t>
        </r>
        <r>
          <rPr>
            <b/>
            <sz val="9"/>
            <color indexed="81"/>
            <rFont val="Tahoma"/>
            <family val="2"/>
          </rPr>
          <t xml:space="preserve"> check!! (</t>
        </r>
        <r>
          <rPr>
            <b/>
            <sz val="9"/>
            <color indexed="81"/>
            <rFont val="돋움"/>
            <family val="3"/>
            <charset val="129"/>
          </rPr>
          <t>연차사용촉진제도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따르면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일주일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근로일수를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노동자에게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주휴수당은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하루치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수당을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주휴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일주일에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초단시간근로자라고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  <r>
          <rPr>
            <b/>
            <sz val="9"/>
            <color indexed="81"/>
            <rFont val="Tahoma"/>
            <family val="2"/>
          </rPr>
          <t>.
"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발생하나</t>
        </r>
        <r>
          <rPr>
            <b/>
            <sz val="9"/>
            <color indexed="81"/>
            <rFont val="Tahoma"/>
            <family val="2"/>
          </rPr>
          <t xml:space="preserve">?
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하더라도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영향을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그러므로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판단할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월차휴가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한주에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걸쳐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Q : </t>
        </r>
        <r>
          <rPr>
            <b/>
            <sz val="9"/>
            <color indexed="81"/>
            <rFont val="돋움"/>
            <family val="3"/>
            <charset val="129"/>
          </rPr>
          <t>만약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월요일부터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금요일까지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연차유급휴가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연차주휴수당이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것인가요</t>
        </r>
        <r>
          <rPr>
            <b/>
            <sz val="9"/>
            <color indexed="81"/>
            <rFont val="Tahoma"/>
            <family val="2"/>
          </rPr>
          <t xml:space="preserve">?
A : </t>
        </r>
        <r>
          <rPr>
            <b/>
            <sz val="9"/>
            <color indexed="81"/>
            <rFont val="돋움"/>
            <family val="3"/>
            <charset val="129"/>
          </rPr>
          <t>유급주휴일은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주동안의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것입니다</t>
        </r>
        <r>
          <rPr>
            <b/>
            <sz val="9"/>
            <color indexed="81"/>
            <rFont val="Tahoma"/>
            <family val="2"/>
          </rPr>
          <t xml:space="preserve">.
     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간주한다고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하더라도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~</t>
        </r>
        <r>
          <rPr>
            <b/>
            <sz val="9"/>
            <color indexed="81"/>
            <rFont val="돋움"/>
            <family val="3"/>
            <charset val="129"/>
          </rPr>
          <t>금요일까지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소정근로일수가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유급주휴일도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못한다고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봅니다</t>
        </r>
        <r>
          <rPr>
            <b/>
            <sz val="9"/>
            <color indexed="81"/>
            <rFont val="Tahoma"/>
            <family val="2"/>
          </rPr>
          <t xml:space="preserve">.
Q : </t>
        </r>
        <r>
          <rPr>
            <b/>
            <sz val="9"/>
            <color indexed="81"/>
            <rFont val="돋움"/>
            <family val="3"/>
            <charset val="129"/>
          </rPr>
          <t>그러면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달라집니까</t>
        </r>
        <r>
          <rPr>
            <b/>
            <sz val="9"/>
            <color indexed="81"/>
            <rFont val="Tahoma"/>
            <family val="2"/>
          </rPr>
          <t xml:space="preserve">?
A : </t>
        </r>
        <r>
          <rPr>
            <b/>
            <sz val="9"/>
            <color indexed="81"/>
            <rFont val="돋움"/>
            <family val="3"/>
            <charset val="129"/>
          </rPr>
          <t>달라집니다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소정근로일수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것이고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나머지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유급주휴수당은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9" authorId="0" shapeId="0" xr:uid="{BE95B134-4E9A-4677-9B65-D459FB26A1A2}">
      <text>
        <r>
          <rPr>
            <b/>
            <sz val="9"/>
            <color indexed="81"/>
            <rFont val="돋움"/>
            <family val="3"/>
            <charset val="129"/>
          </rPr>
          <t>이메일</t>
        </r>
        <r>
          <rPr>
            <b/>
            <sz val="9"/>
            <color indexed="81"/>
            <rFont val="Tahoma"/>
            <family val="2"/>
          </rPr>
          <t xml:space="preserve"> or </t>
        </r>
        <r>
          <rPr>
            <b/>
            <sz val="9"/>
            <color indexed="81"/>
            <rFont val="돋움"/>
            <family val="3"/>
            <charset val="129"/>
          </rPr>
          <t>핸드폰번호</t>
        </r>
        <r>
          <rPr>
            <b/>
            <sz val="9"/>
            <color indexed="81"/>
            <rFont val="Tahoma"/>
            <family val="2"/>
          </rPr>
          <t>(MP)</t>
        </r>
      </text>
    </comment>
    <comment ref="A10" authorId="0" shapeId="0" xr:uid="{B277A7DA-4F05-43E9-A659-9ADF04D79FFC}">
      <text>
        <r>
          <rPr>
            <b/>
            <sz val="9"/>
            <color indexed="81"/>
            <rFont val="돋움"/>
            <family val="3"/>
            <charset val="129"/>
          </rPr>
          <t>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
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기본급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각종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수당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상여금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성과급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품명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수량과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평가액을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11" authorId="0" shapeId="0" xr:uid="{48E476C9-D307-47E3-BF45-560ECD7757E0}">
      <text>
        <r>
          <rPr>
            <b/>
            <sz val="9"/>
            <color indexed="81"/>
            <rFont val="돋움"/>
            <family val="3"/>
            <charset val="129"/>
          </rPr>
          <t>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
근로소득세</t>
        </r>
        <r>
          <rPr>
            <b/>
            <sz val="9"/>
            <color indexed="81"/>
            <rFont val="Tahoma"/>
            <family val="2"/>
          </rPr>
          <t>, 4</t>
        </r>
        <r>
          <rPr>
            <b/>
            <sz val="9"/>
            <color indexed="81"/>
            <rFont val="돋움"/>
            <family val="3"/>
            <charset val="129"/>
          </rPr>
          <t>대보험료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항목별
금액과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12" authorId="0" shapeId="0" xr:uid="{F2536715-3B56-4964-B266-C971F2957363}">
      <text>
        <r>
          <rPr>
            <b/>
            <sz val="9"/>
            <color indexed="81"/>
            <rFont val="맑은 고딕"/>
            <family val="2"/>
            <charset val="129"/>
          </rPr>
          <t>기본급(월급제는 기본급에 주휴수당포함)
여러 가지 수당
가족수당/연장근로수당/휴일근로수당/야간근로수당/연차수당
기본급
가족수당
연장근로수당
야간근로수당 (5인이상)
휴일근로수당
연차휴가수당 (5인이상)
직책수당
그외 수당
급여소급분
식대(비과세)
육아보육수당(비과세)
자가운전보조(비과세)</t>
        </r>
      </text>
    </comment>
    <comment ref="B13" authorId="0" shapeId="0" xr:uid="{032F682D-D0E3-476C-ADA2-6A86B1FC7C75}">
      <text>
        <r>
          <rPr>
            <b/>
            <sz val="9"/>
            <color indexed="81"/>
            <rFont val="돋움"/>
            <family val="3"/>
            <charset val="129"/>
          </rPr>
          <t>법정근로시간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
·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근로기준법에서는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법정근로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  <r>
          <rPr>
            <b/>
            <sz val="9"/>
            <color indexed="81"/>
            <rFont val="Tahoma"/>
            <family val="2"/>
          </rPr>
          <t xml:space="preserve">.
· </t>
        </r>
        <r>
          <rPr>
            <b/>
            <sz val="9"/>
            <color indexed="81"/>
            <rFont val="돋움"/>
            <family val="3"/>
            <charset val="129"/>
          </rPr>
          <t>근로시간은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휴게시간을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원칙적으로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없음</t>
        </r>
      </text>
    </comment>
    <comment ref="G13" authorId="0" shapeId="0" xr:uid="{C7781F56-2B49-4555-8D15-3FBF1E8BEEC6}">
      <text>
        <r>
          <rPr>
            <b/>
            <sz val="9"/>
            <color indexed="81"/>
            <rFont val="돋움"/>
            <family val="3"/>
            <charset val="129"/>
          </rPr>
          <t>사업장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>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미만이거나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근로자는</t>
        </r>
        <r>
          <rPr>
            <b/>
            <sz val="9"/>
            <color indexed="81"/>
            <rFont val="Tahoma"/>
            <family val="2"/>
          </rPr>
          <t xml:space="preserve"> 2015.7.29.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사업장가입자로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당연적용하되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적용제외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공무원연금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군인연금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사립학교교직원연금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별정우체국연금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타공적연금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가입자
공무원연금법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공무원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보상법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사립학교교직원연금법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별정우체국법에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퇴직연금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장해연금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퇴직연금일시금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수급권을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군인연금법에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퇴역연금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퇴역연금일시금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군인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재해보상법에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상이연금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수급권을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퇴직연금등수급권자가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「국민연금과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직역연금의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사용되면서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개월간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근로일수가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
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적용기준</t>
        </r>
        <r>
          <rPr>
            <b/>
            <sz val="9"/>
            <color indexed="81"/>
            <rFont val="Tahoma"/>
            <family val="2"/>
          </rPr>
          <t xml:space="preserve"> (2018.8.1.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)
    - </t>
        </r>
        <r>
          <rPr>
            <b/>
            <sz val="9"/>
            <color indexed="81"/>
            <rFont val="돋움"/>
            <family val="3"/>
            <charset val="129"/>
          </rPr>
          <t>건설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: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*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사업장가입자로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적용
</t>
        </r>
        <r>
          <rPr>
            <b/>
            <sz val="9"/>
            <color indexed="81"/>
            <rFont val="Tahoma"/>
            <family val="2"/>
          </rPr>
          <t xml:space="preserve">    - 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: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*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사업장가입자로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적용
</t>
        </r>
        <r>
          <rPr>
            <b/>
            <sz val="9"/>
            <color indexed="81"/>
            <rFont val="Tahoma"/>
            <family val="2"/>
          </rPr>
          <t xml:space="preserve">       * (</t>
        </r>
        <r>
          <rPr>
            <b/>
            <sz val="9"/>
            <color indexed="81"/>
            <rFont val="돋움"/>
            <family val="3"/>
            <charset val="129"/>
          </rPr>
          <t>유의사항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근로일수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날도</t>
        </r>
        <r>
          <rPr>
            <b/>
            <sz val="9"/>
            <color indexed="81"/>
            <rFont val="Tahoma"/>
            <family val="2"/>
          </rPr>
          <t xml:space="preserve"> “1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”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
소재지가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일정하지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근로자
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주당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단시간근로자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단시간근로자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
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국민연금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가입대상임
가</t>
        </r>
        <r>
          <rPr>
            <b/>
            <sz val="9"/>
            <color indexed="81"/>
            <rFont val="Tahoma"/>
            <family val="2"/>
          </rPr>
          <t>.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고등교육법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강사
나</t>
        </r>
        <r>
          <rPr>
            <b/>
            <sz val="9"/>
            <color indexed="81"/>
            <rFont val="Tahoma"/>
            <family val="2"/>
          </rPr>
          <t>.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적용되기를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희망하는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
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사업장의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사람으로서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적용되기를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희망하는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
※</t>
        </r>
        <r>
          <rPr>
            <b/>
            <sz val="9"/>
            <color indexed="81"/>
            <rFont val="Tahoma"/>
            <family val="2"/>
          </rPr>
          <t xml:space="preserve"> “2020.7.1.” </t>
        </r>
        <r>
          <rPr>
            <b/>
            <sz val="9"/>
            <color indexed="81"/>
            <rFont val="돋움"/>
            <family val="3"/>
            <charset val="129"/>
          </rPr>
          <t>시행된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국민연금법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개정으로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가입요건인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생업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삭제되었습니다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노령연금수급권을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특수직종근로자
조기노령연금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수급권을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소득있는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종사하게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정지중인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자는
가입대상임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M13" authorId="0" shapeId="0" xr:uid="{B0F97285-6B58-4402-8F6C-DA66B533FA71}">
      <text>
        <r>
          <rPr>
            <b/>
            <sz val="9"/>
            <color indexed="81"/>
            <rFont val="돋움"/>
            <family val="3"/>
            <charset val="129"/>
          </rPr>
          <t>국민연금보험료는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언제까지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내야할까요</t>
        </r>
        <r>
          <rPr>
            <b/>
            <sz val="9"/>
            <color indexed="81"/>
            <rFont val="Tahoma"/>
            <family val="2"/>
          </rPr>
          <t xml:space="preserve">?
</t>
        </r>
        <r>
          <rPr>
            <b/>
            <sz val="9"/>
            <color indexed="81"/>
            <rFont val="돋움"/>
            <family val="3"/>
            <charset val="129"/>
          </rPr>
          <t>바로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출생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</t>
        </r>
        <r>
          <rPr>
            <b/>
            <sz val="9"/>
            <color indexed="81"/>
            <rFont val="Tahoma"/>
            <family val="2"/>
          </rPr>
          <t xml:space="preserve">' </t>
        </r>
        <r>
          <rPr>
            <b/>
            <sz val="9"/>
            <color indexed="81"/>
            <rFont val="돋움"/>
            <family val="3"/>
            <charset val="129"/>
          </rPr>
          <t>입니다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설명해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볼게요
</t>
        </r>
        <r>
          <rPr>
            <b/>
            <sz val="9"/>
            <color indexed="81"/>
            <rFont val="Tahoma"/>
            <family val="2"/>
          </rPr>
          <t>1961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03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출생이신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분이라면
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만으로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되시고
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태어나셨으니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입니다</t>
        </r>
        <r>
          <rPr>
            <b/>
            <sz val="9"/>
            <color indexed="81"/>
            <rFont val="Tahoma"/>
            <family val="2"/>
          </rPr>
          <t>.
03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01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태어나셨었다면
</t>
        </r>
        <r>
          <rPr>
            <b/>
            <sz val="9"/>
            <color indexed="81"/>
            <rFont val="Tahoma"/>
            <family val="2"/>
          </rPr>
          <t>02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까지만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하지만</t>
        </r>
        <r>
          <rPr>
            <b/>
            <sz val="9"/>
            <color indexed="81"/>
            <rFont val="Tahoma"/>
            <family val="2"/>
          </rPr>
          <t xml:space="preserve"> 03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때문에
</t>
        </r>
        <r>
          <rPr>
            <b/>
            <sz val="9"/>
            <color indexed="81"/>
            <rFont val="Tahoma"/>
            <family val="2"/>
          </rPr>
          <t>03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까지는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된답니다</t>
        </r>
        <r>
          <rPr>
            <b/>
            <sz val="9"/>
            <color indexed="81"/>
            <rFont val="Tahoma"/>
            <family val="2"/>
          </rPr>
          <t>. 
[</t>
        </r>
        <r>
          <rPr>
            <b/>
            <sz val="9"/>
            <color indexed="81"/>
            <rFont val="돋움"/>
            <family val="3"/>
            <charset val="129"/>
          </rPr>
          <t>출처</t>
        </r>
        <r>
          <rPr>
            <b/>
            <sz val="9"/>
            <color indexed="81"/>
            <rFont val="Tahoma"/>
            <family val="2"/>
          </rPr>
          <t xml:space="preserve">] </t>
        </r>
        <r>
          <rPr>
            <b/>
            <sz val="9"/>
            <color indexed="81"/>
            <rFont val="돋움"/>
            <family val="3"/>
            <charset val="129"/>
          </rPr>
          <t>국민연금보험료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속한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달까지</t>
        </r>
      </text>
    </comment>
    <comment ref="B14" authorId="0" shapeId="0" xr:uid="{3E008315-4943-4939-9D45-84ECD87FA0D9}">
      <text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약정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  <comment ref="E14" authorId="0" shapeId="0" xr:uid="{42580E21-D418-4DDC-A31D-D78C8332E817}">
      <text>
        <r>
          <rPr>
            <b/>
            <sz val="9"/>
            <color indexed="81"/>
            <rFont val="돋움"/>
            <family val="3"/>
            <charset val="129"/>
          </rPr>
          <t>법정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소정근로시간
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한도
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
초과는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연장근로시간수</t>
        </r>
      </text>
    </comment>
    <comment ref="G14" authorId="0" shapeId="0" xr:uid="{D1D8ACF7-0C84-4EEF-A7C4-6D4434020A8E}">
      <text>
        <r>
          <rPr>
            <b/>
            <sz val="9"/>
            <color indexed="81"/>
            <rFont val="돋움"/>
            <family val="3"/>
            <charset val="129"/>
          </rPr>
          <t>보험료율</t>
        </r>
        <r>
          <rPr>
            <b/>
            <sz val="9"/>
            <color indexed="81"/>
            <rFont val="Tahoma"/>
            <family val="2"/>
          </rPr>
          <t>(2021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건강보험료율</t>
        </r>
        <r>
          <rPr>
            <b/>
            <sz val="9"/>
            <color indexed="81"/>
            <rFont val="Tahoma"/>
            <family val="2"/>
          </rPr>
          <t xml:space="preserve"> : 6.86%(</t>
        </r>
        <r>
          <rPr>
            <b/>
            <sz val="9"/>
            <color indexed="81"/>
            <rFont val="돋움"/>
            <family val="3"/>
            <charset val="129"/>
          </rPr>
          <t>가입자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사용자부담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장기요양보험료율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건강보험료의</t>
        </r>
        <r>
          <rPr>
            <b/>
            <sz val="9"/>
            <color indexed="81"/>
            <rFont val="Tahoma"/>
            <family val="2"/>
          </rPr>
          <t xml:space="preserve"> 11.52%
</t>
        </r>
        <r>
          <rPr>
            <b/>
            <sz val="9"/>
            <color indexed="81"/>
            <rFont val="돋움"/>
            <family val="3"/>
            <charset val="129"/>
          </rPr>
          <t>보수월액보험료
직장가입자의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능력에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것이며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보수총액을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신고받아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채택
소득월액보험료
보수월액에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보수외소득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3,400</t>
        </r>
        <r>
          <rPr>
            <b/>
            <sz val="9"/>
            <color indexed="81"/>
            <rFont val="돋움"/>
            <family val="3"/>
            <charset val="129"/>
          </rPr>
          <t>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직장가입자에게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보수외소득을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소득월액보험료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</t>
        </r>
        <r>
          <rPr>
            <b/>
            <sz val="9"/>
            <color indexed="81"/>
            <rFont val="Tahoma"/>
            <family val="2"/>
          </rPr>
          <t xml:space="preserve">(2018.07.01.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)
2012.09.01.~2018.06.30. :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7,200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
휴직자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휴직기간의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
경감대상자
휴직기간이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직장가입자
무보수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휴직기간에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경감
유보수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휴직기간에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휴직기간에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차액의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 xml:space="preserve">경감
육아휴직
</t>
        </r>
        <r>
          <rPr>
            <b/>
            <sz val="9"/>
            <color indexed="81"/>
            <rFont val="Tahoma"/>
            <family val="2"/>
          </rPr>
          <t xml:space="preserve">2011.11.30.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휴직기간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 xml:space="preserve">경감
</t>
        </r>
        <r>
          <rPr>
            <b/>
            <sz val="9"/>
            <color indexed="81"/>
            <rFont val="Tahoma"/>
            <family val="2"/>
          </rPr>
          <t xml:space="preserve">2011.12.01.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휴직기간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 xml:space="preserve">경감
</t>
        </r>
        <r>
          <rPr>
            <b/>
            <sz val="9"/>
            <color indexed="81"/>
            <rFont val="Tahoma"/>
            <family val="2"/>
          </rPr>
          <t xml:space="preserve">2015.04.01.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휴직기간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</t>
        </r>
        <r>
          <rPr>
            <b/>
            <sz val="9"/>
            <color indexed="81"/>
            <rFont val="Tahoma"/>
            <family val="2"/>
          </rPr>
          <t>(250</t>
        </r>
        <r>
          <rPr>
            <b/>
            <sz val="9"/>
            <color indexed="81"/>
            <rFont val="돋움"/>
            <family val="3"/>
            <charset val="129"/>
          </rPr>
          <t>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250</t>
        </r>
        <r>
          <rPr>
            <b/>
            <sz val="9"/>
            <color indexed="81"/>
            <rFont val="돋움"/>
            <family val="3"/>
            <charset val="129"/>
          </rPr>
          <t>만원으로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 xml:space="preserve">경감
</t>
        </r>
        <r>
          <rPr>
            <b/>
            <sz val="9"/>
            <color indexed="81"/>
            <rFont val="Tahoma"/>
            <family val="2"/>
          </rPr>
          <t xml:space="preserve">2019.01.01.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휴직기간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보수월액보험료와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국민건강보험법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69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보수월액보험료와의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차액만큼을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
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전부가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
대상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직위해제자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무노동무임금자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방학기간의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
고지유예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
복직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신청절차를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분할납부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가능
</t>
        </r>
        <r>
          <rPr>
            <b/>
            <sz val="9"/>
            <color indexed="81"/>
            <rFont val="Tahoma"/>
            <family val="2"/>
          </rPr>
          <t>2008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7</t>
        </r>
        <r>
          <rPr>
            <b/>
            <sz val="9"/>
            <color indexed="81"/>
            <rFont val="돋움"/>
            <family val="3"/>
            <charset val="129"/>
          </rPr>
          <t>월분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건강보험료가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결정되어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휴·복직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장기요양보험료도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발생함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소득월액보험료는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경감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없음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개인사업장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납입고지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아님</t>
        </r>
      </text>
    </comment>
    <comment ref="G16" authorId="0" shapeId="0" xr:uid="{233E8195-83AA-40C7-829F-FCA0365A6FA6}">
      <text>
        <r>
          <rPr>
            <b/>
            <sz val="9"/>
            <color indexed="81"/>
            <rFont val="Tahoma"/>
            <family val="2"/>
          </rPr>
          <t>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자영업을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실업급여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장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육아휴직급여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장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고용안정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직업능력개발사업은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피보험자격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대상임</t>
        </r>
        <r>
          <rPr>
            <b/>
            <sz val="9"/>
            <color indexed="81"/>
            <rFont val="Tahoma"/>
            <family val="2"/>
          </rPr>
          <t>)
*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 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피보험자격을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유지하던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사람이</t>
        </r>
        <r>
          <rPr>
            <b/>
            <sz val="9"/>
            <color indexed="81"/>
            <rFont val="Tahoma"/>
            <family val="2"/>
          </rPr>
          <t xml:space="preserve"> 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실업급여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>(19.1.15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>)
1</t>
        </r>
        <r>
          <rPr>
            <b/>
            <sz val="9"/>
            <color indexed="81"/>
            <rFont val="돋움"/>
            <family val="3"/>
            <charset val="129"/>
          </rPr>
          <t>개월간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주간의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>)
*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미만동안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대상임
「국가공무원법」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「지방공무원법」에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공무원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별정직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임기제공무원은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의사에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실업급여만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)
  *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신청하려는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별정직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임기제공무원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가입신청서와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재직증명서를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근로복지공단에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불가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「사립학교교직원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연금법」의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자
외국인근로자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외국인근로자의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적용제외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대상이나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일부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체류자격의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상호주의로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
「별정우체국법」에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별정우체국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>============================================================================================================</t>
        </r>
        <r>
          <rPr>
            <b/>
            <sz val="9"/>
            <color indexed="81"/>
            <rFont val="돋움"/>
            <family val="3"/>
            <charset val="129"/>
          </rPr>
          <t xml:space="preserve">
대표자의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동거가족을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
</t>
        </r>
        <r>
          <rPr>
            <b/>
            <sz val="9"/>
            <color indexed="81"/>
            <rFont val="돋움"/>
            <family val="3"/>
            <charset val="129"/>
          </rPr>
          <t>등기임원을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가능한지에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알아보도록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하겠습니다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원칙적으로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직계가족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배우자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등기임원은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산재보험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가입대상이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아닙니다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근로기준법에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근로자는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사용종속관계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."
</t>
        </r>
        <r>
          <rPr>
            <b/>
            <sz val="9"/>
            <color indexed="81"/>
            <rFont val="돋움"/>
            <family val="3"/>
            <charset val="129"/>
          </rPr>
          <t>사업주와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친족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배우자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직계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배우자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어려우며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사회통념상으로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사업주와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동업관계</t>
        </r>
        <r>
          <rPr>
            <b/>
            <sz val="9"/>
            <color indexed="81"/>
            <rFont val="Tahoma"/>
            <family val="2"/>
          </rPr>
          <t>", "</t>
        </r>
        <r>
          <rPr>
            <b/>
            <sz val="9"/>
            <color indexed="81"/>
            <rFont val="돋움"/>
            <family val="3"/>
            <charset val="129"/>
          </rPr>
          <t>생계를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원칙적으로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힘들기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때문입니다</t>
        </r>
        <r>
          <rPr>
            <b/>
            <sz val="9"/>
            <color indexed="81"/>
            <rFont val="Tahoma"/>
            <family val="2"/>
          </rPr>
          <t>.
​</t>
        </r>
        <r>
          <rPr>
            <b/>
            <sz val="9"/>
            <color indexed="81"/>
            <rFont val="돋움"/>
            <family val="3"/>
            <charset val="129"/>
          </rPr>
          <t>가족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등기임원의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산재·고용보험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판단이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중요합니다</t>
        </r>
        <r>
          <rPr>
            <b/>
            <sz val="9"/>
            <color indexed="81"/>
            <rFont val="Tahoma"/>
            <family val="2"/>
          </rPr>
          <t>. 
[</t>
        </r>
        <r>
          <rPr>
            <b/>
            <sz val="9"/>
            <color indexed="81"/>
            <rFont val="돋움"/>
            <family val="3"/>
            <charset val="129"/>
          </rPr>
          <t>출처</t>
        </r>
        <r>
          <rPr>
            <b/>
            <sz val="9"/>
            <color indexed="81"/>
            <rFont val="Tahoma"/>
            <family val="2"/>
          </rPr>
          <t>] [</t>
        </r>
        <r>
          <rPr>
            <b/>
            <sz val="9"/>
            <color indexed="81"/>
            <rFont val="돋움"/>
            <family val="3"/>
            <charset val="129"/>
          </rPr>
          <t>창원노무사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경남노무사</t>
        </r>
        <r>
          <rPr>
            <b/>
            <sz val="9"/>
            <color indexed="81"/>
            <rFont val="Tahoma"/>
            <family val="2"/>
          </rPr>
          <t xml:space="preserve">] </t>
        </r>
        <r>
          <rPr>
            <b/>
            <sz val="9"/>
            <color indexed="81"/>
            <rFont val="돋움"/>
            <family val="3"/>
            <charset val="129"/>
          </rPr>
          <t>대표자의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가족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등기임원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산재·고용보험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</t>
        </r>
        <r>
          <rPr>
            <b/>
            <sz val="9"/>
            <color indexed="81"/>
            <rFont val="Tahoma"/>
            <family val="2"/>
          </rPr>
          <t>|</t>
        </r>
        <r>
          <rPr>
            <b/>
            <sz val="9"/>
            <color indexed="81"/>
            <rFont val="돋움"/>
            <family val="3"/>
            <charset val="129"/>
          </rPr>
          <t>작성자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노무법인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성산</t>
        </r>
      </text>
    </comment>
    <comment ref="I16" authorId="0" shapeId="0" xr:uid="{C2BA3FD8-DF98-4506-8A74-8BFF49FF1D30}">
      <text>
        <r>
          <rPr>
            <b/>
            <sz val="9"/>
            <color indexed="81"/>
            <rFont val="돋움"/>
            <family val="3"/>
            <charset val="129"/>
          </rPr>
          <t>제목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초단시간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안내</t>
        </r>
        <r>
          <rPr>
            <b/>
            <sz val="9"/>
            <color indexed="81"/>
            <rFont val="Tahoma"/>
            <family val="2"/>
          </rPr>
          <t xml:space="preserve"> 2018-09-05
&lt;&lt;</t>
        </r>
        <r>
          <rPr>
            <b/>
            <sz val="9"/>
            <color indexed="81"/>
            <rFont val="돋움"/>
            <family val="3"/>
            <charset val="129"/>
          </rPr>
          <t>고용보험법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초단시간근로자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알림</t>
        </r>
        <r>
          <rPr>
            <b/>
            <sz val="9"/>
            <color indexed="81"/>
            <rFont val="Tahoma"/>
            <family val="2"/>
          </rPr>
          <t>&gt;&gt;
'</t>
        </r>
        <r>
          <rPr>
            <b/>
            <sz val="9"/>
            <color indexed="81"/>
            <rFont val="돋움"/>
            <family val="3"/>
            <charset val="129"/>
          </rPr>
          <t>고용보험법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개정으로</t>
        </r>
        <r>
          <rPr>
            <b/>
            <sz val="9"/>
            <color indexed="81"/>
            <rFont val="Tahoma"/>
            <family val="2"/>
          </rPr>
          <t xml:space="preserve"> 2018.7.3.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그동안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생업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적용제외되었던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초단시간근로자도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♣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자는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생업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여부와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당연가입
♣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사례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제외했던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주간학생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가족인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요양보호사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대상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○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아르바이트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학생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주간학생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아르바이트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학생은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대상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○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가족인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요양보호사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가족인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요양보허사도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
♣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취득일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개정으로</t>
        </r>
        <r>
          <rPr>
            <b/>
            <sz val="9"/>
            <color indexed="81"/>
            <rFont val="Tahoma"/>
            <family val="2"/>
          </rPr>
          <t xml:space="preserve"> '2018.7.3.</t>
        </r>
        <r>
          <rPr>
            <b/>
            <sz val="9"/>
            <color indexed="81"/>
            <rFont val="돋움"/>
            <family val="3"/>
            <charset val="129"/>
          </rPr>
          <t>자부터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됨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 xml:space="preserve"> 1) 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고용되었으나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계속근로기간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 xml:space="preserve">적용제외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 xml:space="preserve"> 2) 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계속근로기간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: '2018.7.3.</t>
        </r>
        <r>
          <rPr>
            <b/>
            <sz val="9"/>
            <color indexed="81"/>
            <rFont val="돋움"/>
            <family val="3"/>
            <charset val="129"/>
          </rPr>
          <t>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취득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 xml:space="preserve"> 3) 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계속근로기간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고용일에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
고용보험법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적용제외근로자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고용보험법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 xml:space="preserve">조
</t>
        </r>
      </text>
    </comment>
    <comment ref="M16" authorId="0" shapeId="0" xr:uid="{594B4F0D-FA73-4F29-88BF-4DD84DD7CE1E}">
      <text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65</t>
        </r>
        <r>
          <rPr>
            <b/>
            <sz val="9"/>
            <color indexed="81"/>
            <rFont val="돋움"/>
            <family val="3"/>
            <charset val="129"/>
          </rPr>
          <t>세이전고용된자</t>
        </r>
        <r>
          <rPr>
            <b/>
            <sz val="9"/>
            <color indexed="81"/>
            <rFont val="Tahoma"/>
            <family val="2"/>
          </rPr>
          <t>--</t>
        </r>
        <r>
          <rPr>
            <b/>
            <sz val="9"/>
            <color indexed="81"/>
            <rFont val="돋움"/>
            <family val="3"/>
            <charset val="129"/>
          </rPr>
          <t>노무비지급대장상에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실업급여만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공제함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65</t>
        </r>
        <r>
          <rPr>
            <b/>
            <sz val="9"/>
            <color indexed="81"/>
            <rFont val="돋움"/>
            <family val="3"/>
            <charset val="129"/>
          </rPr>
          <t>세이후고용된자</t>
        </r>
        <r>
          <rPr>
            <b/>
            <sz val="9"/>
            <color indexed="81"/>
            <rFont val="Tahoma"/>
            <family val="2"/>
          </rPr>
          <t>--</t>
        </r>
        <r>
          <rPr>
            <b/>
            <sz val="9"/>
            <color indexed="81"/>
            <rFont val="돋움"/>
            <family val="3"/>
            <charset val="129"/>
          </rPr>
          <t>노무비지급대장상에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실업급여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안됨</t>
        </r>
        <r>
          <rPr>
            <b/>
            <sz val="9"/>
            <color indexed="81"/>
            <rFont val="Tahoma"/>
            <family val="2"/>
          </rPr>
          <t>..   (</t>
        </r>
        <r>
          <rPr>
            <b/>
            <sz val="9"/>
            <color indexed="81"/>
            <rFont val="돋움"/>
            <family val="3"/>
            <charset val="129"/>
          </rPr>
          <t>여기서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실업급여란</t>
        </r>
        <r>
          <rPr>
            <b/>
            <sz val="9"/>
            <color indexed="81"/>
            <rFont val="Tahoma"/>
            <family val="2"/>
          </rPr>
          <t>--</t>
        </r>
        <r>
          <rPr>
            <b/>
            <sz val="9"/>
            <color indexed="81"/>
            <rFont val="돋움"/>
            <family val="3"/>
            <charset val="129"/>
          </rPr>
          <t>고용보험료임</t>
        </r>
        <r>
          <rPr>
            <b/>
            <sz val="9"/>
            <color indexed="81"/>
            <rFont val="Tahoma"/>
            <family val="2"/>
          </rPr>
          <t xml:space="preserve">.)
</t>
        </r>
        <r>
          <rPr>
            <b/>
            <sz val="9"/>
            <color indexed="81"/>
            <rFont val="돋움"/>
            <family val="3"/>
            <charset val="129"/>
          </rPr>
          <t>고용안정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>직업능력개발사업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매년</t>
        </r>
        <r>
          <rPr>
            <b/>
            <sz val="9"/>
            <color indexed="81"/>
            <rFont val="Tahoma"/>
            <family val="2"/>
          </rPr>
          <t xml:space="preserve"> 3/31</t>
        </r>
        <r>
          <rPr>
            <b/>
            <sz val="9"/>
            <color indexed="81"/>
            <rFont val="돋움"/>
            <family val="3"/>
            <charset val="129"/>
          </rPr>
          <t>일날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사업주만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납부함</t>
        </r>
        <r>
          <rPr>
            <b/>
            <sz val="9"/>
            <color indexed="81"/>
            <rFont val="Tahoma"/>
            <family val="2"/>
          </rPr>
          <t>.)</t>
        </r>
      </text>
    </comment>
    <comment ref="O16" authorId="0" shapeId="0" xr:uid="{33378F08-DCC2-4E69-BE7D-5B36B03894F0}">
      <text>
        <r>
          <rPr>
            <b/>
            <sz val="9"/>
            <color indexed="81"/>
            <rFont val="돋움"/>
            <family val="3"/>
            <charset val="129"/>
          </rPr>
          <t>적용대상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
고용보험은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적용되나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자에게는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
⊙</t>
        </r>
        <r>
          <rPr>
            <b/>
            <sz val="9"/>
            <color indexed="81"/>
            <rFont val="Tahoma"/>
            <family val="2"/>
          </rPr>
          <t xml:space="preserve"> 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자영업을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실업급여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장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육아휴직급여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장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고용안정·직업능력개발사업은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피보험자격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대상임</t>
        </r>
        <r>
          <rPr>
            <b/>
            <sz val="9"/>
            <color indexed="81"/>
            <rFont val="Tahoma"/>
            <family val="2"/>
          </rPr>
          <t>)
*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 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피보험자격을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유지하던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사람이</t>
        </r>
        <r>
          <rPr>
            <b/>
            <sz val="9"/>
            <color indexed="81"/>
            <rFont val="Tahoma"/>
            <family val="2"/>
          </rPr>
          <t xml:space="preserve"> 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실업급여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>(19.1.15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⊙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개월간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주간의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>)
*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미만동안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대상임
⊙「국가공무원법」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「지방공무원법」에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공무원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별정직·임기제공무원은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의사에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실업급여만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)
  *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신청하려는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별정직·임기제공무원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가입신청서와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재직증명서를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근로복지공단에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불가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⊙「사립학교교직원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연금법」의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
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외국인근로자
</t>
        </r>
        <r>
          <rPr>
            <b/>
            <sz val="9"/>
            <color indexed="81"/>
            <rFont val="Tahoma"/>
            <family val="2"/>
          </rPr>
          <t xml:space="preserve">   - </t>
        </r>
        <r>
          <rPr>
            <b/>
            <sz val="9"/>
            <color indexed="81"/>
            <rFont val="돋움"/>
            <family val="3"/>
            <charset val="129"/>
          </rPr>
          <t>외국인근로자의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적용제외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대상이나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일부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체류자격의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상호주의로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
⊙「별정우체국법」에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별정우체국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직원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7964EF66-B800-428D-8C55-C64B15BEE2E6}">
      <text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촉진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유급휴가의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상시근로자수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인이상</t>
        </r>
        <r>
          <rPr>
            <b/>
            <sz val="9"/>
            <color indexed="81"/>
            <rFont val="Tahoma"/>
            <family val="2"/>
          </rPr>
          <t xml:space="preserve"> &amp; </t>
        </r>
        <r>
          <rPr>
            <b/>
            <sz val="9"/>
            <color indexed="81"/>
            <rFont val="돋움"/>
            <family val="3"/>
            <charset val="129"/>
          </rPr>
          <t>주약정근로시간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이상이면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미사용분에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수당지급
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인미만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
연차수당일수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엑셀</t>
        </r>
        <r>
          <rPr>
            <b/>
            <sz val="9"/>
            <color indexed="81"/>
            <rFont val="Tahoma"/>
            <family val="2"/>
          </rPr>
          <t xml:space="preserve"> https://cafe.daum.net/transtax/R96D/62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80</t>
        </r>
        <r>
          <rPr>
            <b/>
            <sz val="9"/>
            <color indexed="81"/>
            <rFont val="돋움"/>
            <family val="3"/>
            <charset val="129"/>
          </rPr>
          <t>퍼센트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2012.2.1]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2012.8.2]]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80</t>
        </r>
        <r>
          <rPr>
            <b/>
            <sz val="9"/>
            <color indexed="81"/>
            <rFont val="돋움"/>
            <family val="3"/>
            <charset val="129"/>
          </rPr>
          <t>퍼센트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2012.2.1]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2012.8.2]]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[2017.11.28]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2018.5.29]]
</t>
        </r>
        <r>
          <rPr>
            <b/>
            <sz val="9"/>
            <color indexed="81"/>
            <rFont val="돋움"/>
            <family val="3"/>
            <charset val="129"/>
          </rPr>
          <t>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일수는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취업규칙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막대한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지장이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2012.2.1, 2017.11.28]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2018.5.29]]
  1.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질병으로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기간
</t>
        </r>
        <r>
          <rPr>
            <b/>
            <sz val="9"/>
            <color indexed="81"/>
            <rFont val="Tahoma"/>
            <family val="2"/>
          </rPr>
          <t xml:space="preserve">  2. </t>
        </r>
        <r>
          <rPr>
            <b/>
            <sz val="9"/>
            <color indexed="81"/>
            <rFont val="돋움"/>
            <family val="3"/>
            <charset val="129"/>
          </rPr>
          <t>임신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74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기간
</t>
        </r>
        <r>
          <rPr>
            <b/>
            <sz val="9"/>
            <color indexed="81"/>
            <rFont val="Tahoma"/>
            <family val="2"/>
          </rPr>
          <t xml:space="preserve">  3. </t>
        </r>
        <r>
          <rPr>
            <b/>
            <sz val="9"/>
            <color indexed="81"/>
            <rFont val="돋움"/>
            <family val="3"/>
            <charset val="129"/>
          </rPr>
          <t>「남녀고용평등과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가정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19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육아휴직으로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
⑦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항ㆍ제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끝날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행사하지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소멸된다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사용자의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귀책사유로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못한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2020.3.31]</t>
        </r>
      </text>
    </comment>
    <comment ref="E20" authorId="0" shapeId="0" xr:uid="{0F703447-FCA7-45BF-BE74-D035974CC7C9}">
      <text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입사일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연차미사용수당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
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관리편의상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회계연도기준으로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급여지급일에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지급
</t>
        </r>
        <r>
          <rPr>
            <b/>
            <sz val="9"/>
            <color indexed="81"/>
            <rFont val="Tahoma"/>
            <family val="2"/>
          </rPr>
          <t xml:space="preserve">     (</t>
        </r>
        <r>
          <rPr>
            <b/>
            <sz val="9"/>
            <color indexed="81"/>
            <rFont val="돋움"/>
            <family val="3"/>
            <charset val="129"/>
          </rPr>
          <t>퇴사시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입사연도기준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지급시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E25" authorId="0" shapeId="0" xr:uid="{7A7C390E-2681-4506-8B9D-9910A08BC70D}">
      <text>
        <r>
          <rPr>
            <b/>
            <sz val="9"/>
            <color indexed="81"/>
            <rFont val="돋움"/>
            <family val="3"/>
            <charset val="129"/>
          </rPr>
          <t>데이터
가상분석
목표값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찾기</t>
        </r>
        <r>
          <rPr>
            <b/>
            <sz val="9"/>
            <color indexed="81"/>
            <rFont val="Tahoma"/>
            <family val="2"/>
          </rPr>
          <t xml:space="preserve"> (G)</t>
        </r>
      </text>
    </comment>
    <comment ref="A26" authorId="0" shapeId="0" xr:uid="{641FF6C0-E626-42D6-8D88-5FF9DC74F9C7}">
      <text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인이상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사업장이고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소정약정근로시간이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시급·일용근로자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미사용일수에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수당을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사업장에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촉진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80</t>
        </r>
        <r>
          <rPr>
            <b/>
            <sz val="9"/>
            <color indexed="81"/>
            <rFont val="돋움"/>
            <family val="3"/>
            <charset val="129"/>
          </rPr>
          <t>퍼센트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2012.2.1]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2012.8.2]]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80</t>
        </r>
        <r>
          <rPr>
            <b/>
            <sz val="9"/>
            <color indexed="81"/>
            <rFont val="돋움"/>
            <family val="3"/>
            <charset val="129"/>
          </rPr>
          <t>퍼센트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2012.2.1]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2012.8.2]]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[2017.11.28]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2018.5.29]]
</t>
        </r>
        <r>
          <rPr>
            <b/>
            <sz val="9"/>
            <color indexed="81"/>
            <rFont val="돋움"/>
            <family val="3"/>
            <charset val="129"/>
          </rPr>
          <t>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일수는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근로기준법제</t>
        </r>
        <r>
          <rPr>
            <b/>
            <sz val="9"/>
            <color indexed="81"/>
            <rFont val="Tahoma"/>
            <family val="2"/>
          </rPr>
          <t>61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촉진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C26" authorId="0" shapeId="0" xr:uid="{06127ED3-EAAA-4FDE-A48F-29FC72F04467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귀속월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연차사용일수</t>
        </r>
      </text>
    </comment>
    <comment ref="F26" authorId="0" shapeId="0" xr:uid="{D7676CFB-B7E5-4883-933C-3AA8B9772305}">
      <text>
        <r>
          <rPr>
            <b/>
            <sz val="9"/>
            <color indexed="81"/>
            <rFont val="돋움"/>
            <family val="3"/>
            <charset val="129"/>
          </rPr>
          <t>회계연도기준
누적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사용일수</t>
        </r>
      </text>
    </comment>
    <comment ref="I27" authorId="0" shapeId="0" xr:uid="{EBF8EDC2-E230-4040-9535-DF3A48CD085D}">
      <text>
        <r>
          <rPr>
            <b/>
            <sz val="9"/>
            <color indexed="81"/>
            <rFont val="돋움"/>
            <family val="3"/>
            <charset val="129"/>
          </rPr>
          <t>목표값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찾기
데이터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가상분석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목표값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찾기</t>
        </r>
        <r>
          <rPr>
            <b/>
            <sz val="9"/>
            <color indexed="81"/>
            <rFont val="Tahoma"/>
            <family val="2"/>
          </rPr>
          <t>(G)</t>
        </r>
      </text>
    </comment>
    <comment ref="F28" authorId="0" shapeId="0" xr:uid="{F3C0D0F7-C112-4589-83F6-6CCF1D2F21BC}">
      <text>
        <r>
          <rPr>
            <b/>
            <sz val="9"/>
            <color indexed="81"/>
            <rFont val="돋움"/>
            <family val="3"/>
            <charset val="129"/>
          </rPr>
          <t>목표값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찾기의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소수점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단수조정</t>
        </r>
      </text>
    </comment>
    <comment ref="G28" authorId="0" shapeId="0" xr:uid="{5DC17888-1716-4936-B758-D73FE4BC1380}">
      <text>
        <r>
          <rPr>
            <b/>
            <sz val="9"/>
            <color indexed="81"/>
            <rFont val="돋움"/>
            <family val="3"/>
            <charset val="129"/>
          </rPr>
          <t>정확한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퇴사시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시간이상</t>
        </r>
        <r>
          <rPr>
            <b/>
            <sz val="9"/>
            <color indexed="81"/>
            <rFont val="Tahoma"/>
            <family val="2"/>
          </rPr>
          <t xml:space="preserve"> &amp;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약정근로시간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주만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주휴수당지급
퇴사시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인이상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</t>
        </r>
        <r>
          <rPr>
            <b/>
            <sz val="9"/>
            <color indexed="81"/>
            <rFont val="Tahoma"/>
            <family val="2"/>
          </rPr>
          <t xml:space="preserve"> &amp;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미연차수당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급여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퇴직급여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지급여부</t>
        </r>
        <r>
          <rPr>
            <b/>
            <sz val="9"/>
            <color indexed="81"/>
            <rFont val="Tahoma"/>
            <family val="2"/>
          </rPr>
          <t xml:space="preserve"> check!! (</t>
        </r>
        <r>
          <rPr>
            <b/>
            <sz val="9"/>
            <color indexed="81"/>
            <rFont val="돋움"/>
            <family val="3"/>
            <charset val="129"/>
          </rPr>
          <t>연차사용촉진제도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따르면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일주일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근로일수를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노동자에게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주휴수당은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하루치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수당을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주휴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일주일에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초단시간근로자라고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  <r>
          <rPr>
            <b/>
            <sz val="9"/>
            <color indexed="81"/>
            <rFont val="Tahoma"/>
            <family val="2"/>
          </rPr>
          <t>.
"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발생하나</t>
        </r>
        <r>
          <rPr>
            <b/>
            <sz val="9"/>
            <color indexed="81"/>
            <rFont val="Tahoma"/>
            <family val="2"/>
          </rPr>
          <t xml:space="preserve">?
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하더라도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영향을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그러므로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판단할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월차휴가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한주에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걸쳐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Q : </t>
        </r>
        <r>
          <rPr>
            <b/>
            <sz val="9"/>
            <color indexed="81"/>
            <rFont val="돋움"/>
            <family val="3"/>
            <charset val="129"/>
          </rPr>
          <t>만약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월요일부터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금요일까지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연차유급휴가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연차주휴수당이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것인가요</t>
        </r>
        <r>
          <rPr>
            <b/>
            <sz val="9"/>
            <color indexed="81"/>
            <rFont val="Tahoma"/>
            <family val="2"/>
          </rPr>
          <t xml:space="preserve">?
A : </t>
        </r>
        <r>
          <rPr>
            <b/>
            <sz val="9"/>
            <color indexed="81"/>
            <rFont val="돋움"/>
            <family val="3"/>
            <charset val="129"/>
          </rPr>
          <t>유급주휴일은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주동안의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것입니다</t>
        </r>
        <r>
          <rPr>
            <b/>
            <sz val="9"/>
            <color indexed="81"/>
            <rFont val="Tahoma"/>
            <family val="2"/>
          </rPr>
          <t xml:space="preserve">.
     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간주한다고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하더라도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~</t>
        </r>
        <r>
          <rPr>
            <b/>
            <sz val="9"/>
            <color indexed="81"/>
            <rFont val="돋움"/>
            <family val="3"/>
            <charset val="129"/>
          </rPr>
          <t>금요일까지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소정근로일수가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유급주휴일도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못한다고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봅니다</t>
        </r>
        <r>
          <rPr>
            <b/>
            <sz val="9"/>
            <color indexed="81"/>
            <rFont val="Tahoma"/>
            <family val="2"/>
          </rPr>
          <t xml:space="preserve">.
Q : </t>
        </r>
        <r>
          <rPr>
            <b/>
            <sz val="9"/>
            <color indexed="81"/>
            <rFont val="돋움"/>
            <family val="3"/>
            <charset val="129"/>
          </rPr>
          <t>그러면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달라집니까</t>
        </r>
        <r>
          <rPr>
            <b/>
            <sz val="9"/>
            <color indexed="81"/>
            <rFont val="Tahoma"/>
            <family val="2"/>
          </rPr>
          <t xml:space="preserve">?
A : </t>
        </r>
        <r>
          <rPr>
            <b/>
            <sz val="9"/>
            <color indexed="81"/>
            <rFont val="돋움"/>
            <family val="3"/>
            <charset val="129"/>
          </rPr>
          <t>달라집니다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소정근로일수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것이고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나머지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유급주휴수당은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F29" authorId="0" shapeId="0" xr:uid="{701CBFBC-E6CE-4117-BD6B-3FB0904CCBEF}">
      <text>
        <r>
          <rPr>
            <b/>
            <sz val="9"/>
            <color indexed="81"/>
            <rFont val="돋움"/>
            <family val="3"/>
            <charset val="129"/>
          </rPr>
          <t xml:space="preserve">최저임금
</t>
        </r>
        <r>
          <rPr>
            <b/>
            <sz val="9"/>
            <color indexed="81"/>
            <rFont val="Tahoma"/>
            <family val="2"/>
          </rPr>
          <t>2022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9,160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일급</t>
        </r>
        <r>
          <rPr>
            <b/>
            <sz val="9"/>
            <color indexed="81"/>
            <rFont val="Tahoma"/>
            <family val="2"/>
          </rPr>
          <t>(8h) 73,280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월급</t>
        </r>
        <r>
          <rPr>
            <b/>
            <sz val="9"/>
            <color indexed="81"/>
            <rFont val="Tahoma"/>
            <family val="2"/>
          </rPr>
          <t>(209h) 1,914,440</t>
        </r>
        <r>
          <rPr>
            <b/>
            <sz val="9"/>
            <color indexed="81"/>
            <rFont val="돋움"/>
            <family val="3"/>
            <charset val="129"/>
          </rPr>
          <t xml:space="preserve">원
</t>
        </r>
        <r>
          <rPr>
            <b/>
            <sz val="9"/>
            <color indexed="81"/>
            <rFont val="Tahoma"/>
            <family val="2"/>
          </rPr>
          <t>2021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8,720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일급</t>
        </r>
        <r>
          <rPr>
            <b/>
            <sz val="9"/>
            <color indexed="81"/>
            <rFont val="Tahoma"/>
            <family val="2"/>
          </rPr>
          <t>(8h) 69,760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월급</t>
        </r>
        <r>
          <rPr>
            <b/>
            <sz val="9"/>
            <color indexed="81"/>
            <rFont val="Tahoma"/>
            <family val="2"/>
          </rPr>
          <t>(209h) 1,822,480</t>
        </r>
        <r>
          <rPr>
            <b/>
            <sz val="9"/>
            <color indexed="81"/>
            <rFont val="돋움"/>
            <family val="3"/>
            <charset val="129"/>
          </rPr>
          <t xml:space="preserve">원
</t>
        </r>
        <r>
          <rPr>
            <b/>
            <sz val="9"/>
            <color indexed="81"/>
            <rFont val="Tahoma"/>
            <family val="2"/>
          </rPr>
          <t>2020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8,590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일급</t>
        </r>
        <r>
          <rPr>
            <b/>
            <sz val="9"/>
            <color indexed="81"/>
            <rFont val="Tahoma"/>
            <family val="2"/>
          </rPr>
          <t>(8h) 68,720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월급</t>
        </r>
        <r>
          <rPr>
            <b/>
            <sz val="9"/>
            <color indexed="81"/>
            <rFont val="Tahoma"/>
            <family val="2"/>
          </rPr>
          <t>(209h) 1,795,310</t>
        </r>
        <r>
          <rPr>
            <b/>
            <sz val="9"/>
            <color indexed="81"/>
            <rFont val="돋움"/>
            <family val="3"/>
            <charset val="129"/>
          </rPr>
          <t xml:space="preserve">원
</t>
        </r>
        <r>
          <rPr>
            <b/>
            <sz val="9"/>
            <color indexed="81"/>
            <rFont val="Tahoma"/>
            <family val="2"/>
          </rPr>
          <t>2019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8,350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일급</t>
        </r>
        <r>
          <rPr>
            <b/>
            <sz val="9"/>
            <color indexed="81"/>
            <rFont val="Tahoma"/>
            <family val="2"/>
          </rPr>
          <t>(8h) 66,800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월급</t>
        </r>
        <r>
          <rPr>
            <b/>
            <sz val="9"/>
            <color indexed="81"/>
            <rFont val="Tahoma"/>
            <family val="2"/>
          </rPr>
          <t>(209h) 1,745,150</t>
        </r>
        <r>
          <rPr>
            <b/>
            <sz val="9"/>
            <color indexed="81"/>
            <rFont val="돋움"/>
            <family val="3"/>
            <charset val="129"/>
          </rPr>
          <t xml:space="preserve">원
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정기적·일률적으로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총근로에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지급하기로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금액·일급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금액·주급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금액·월급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산정기준시간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산정기초가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산정기준시간은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  
1. </t>
        </r>
        <r>
          <rPr>
            <b/>
            <sz val="9"/>
            <color indexed="81"/>
            <rFont val="돋움"/>
            <family val="3"/>
            <charset val="129"/>
          </rPr>
          <t>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정하여진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</t>
        </r>
        <r>
          <rPr>
            <b/>
            <sz val="9"/>
            <color indexed="81"/>
            <rFont val="Tahoma"/>
            <family val="2"/>
          </rPr>
          <t xml:space="preserve"> 
2. </t>
        </r>
        <r>
          <rPr>
            <b/>
            <sz val="9"/>
            <color indexed="81"/>
            <rFont val="돋움"/>
            <family val="3"/>
            <charset val="129"/>
          </rPr>
          <t>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정하여진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유급처리되는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산정기준시간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월급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정하여진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산정기준시간에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평균주수를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산정기준시간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) 
4. </t>
        </r>
        <r>
          <rPr>
            <b/>
            <sz val="9"/>
            <color indexed="81"/>
            <rFont val="돋움"/>
            <family val="3"/>
            <charset val="129"/>
          </rPr>
          <t>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정하여진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임금산정기간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임금마감일이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임금마감기간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총근로시간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총근로시간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유급처리되는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합산한다</t>
        </r>
        <r>
          <rPr>
            <b/>
            <sz val="9"/>
            <color indexed="81"/>
            <rFont val="Tahoma"/>
            <family val="2"/>
          </rPr>
          <t xml:space="preserve">) 
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</t>
        </r>
        <r>
          <rPr>
            <b/>
            <sz val="9"/>
            <color indexed="81"/>
            <rFont val="Tahoma"/>
            <family val="2"/>
          </rPr>
          <t xml:space="preserve">)   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산정기초임금을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
1.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정하여진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
2. </t>
        </r>
        <r>
          <rPr>
            <b/>
            <sz val="9"/>
            <color indexed="81"/>
            <rFont val="돋움"/>
            <family val="3"/>
            <charset val="129"/>
          </rPr>
          <t>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정하여진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산정기준시간으로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
3.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불구하고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「근로기준법」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56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연장·야간·휴일근로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월급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정하여진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임금산정기간의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연장·야간·휴일근로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총근로시간수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총근로시간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유급처리되는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산정기준시간을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산정기준시간을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도급제에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정하여진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
1.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임금산정기간의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연장·야간·휴일근로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총근로시간수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총근로시간수를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
2. </t>
        </r>
        <r>
          <rPr>
            <b/>
            <sz val="9"/>
            <color indexed="81"/>
            <rFont val="돋움"/>
            <family val="3"/>
            <charset val="129"/>
          </rPr>
          <t>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
3. </t>
        </r>
        <r>
          <rPr>
            <b/>
            <sz val="9"/>
            <color indexed="81"/>
            <rFont val="돋움"/>
            <family val="3"/>
            <charset val="129"/>
          </rPr>
          <t>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산정기준시간을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
4. </t>
        </r>
        <r>
          <rPr>
            <b/>
            <sz val="9"/>
            <color indexed="81"/>
            <rFont val="돋움"/>
            <family val="3"/>
            <charset val="129"/>
          </rPr>
          <t>월급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산정기준시간을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일정기간으로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정하여진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항까지에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⑦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항까지에서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정한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항까지에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
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2(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판단기준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통상임금에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범위는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판단한다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명칭만으로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판단하여서는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근로계약·취업규칙·단체협약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직종·근무형태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지급관행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
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「근로기준법」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근거하는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해고예고수당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휴업수당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유급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휴일임금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연장·야간·휴일근로수당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유급휴가수당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출산전후휴가수당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노동관계법에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H29" authorId="0" shapeId="0" xr:uid="{73919AC4-E1E6-41CE-BE38-A4A1B806F2D7}">
      <text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 = </t>
        </r>
        <r>
          <rPr>
            <b/>
            <sz val="9"/>
            <color indexed="81"/>
            <rFont val="돋움"/>
            <family val="3"/>
            <charset val="129"/>
          </rPr>
          <t>근무시간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휴게시간
소정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약정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근로시간
일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,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>40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안됨</t>
        </r>
      </text>
    </comment>
    <comment ref="A30" authorId="0" shapeId="0" xr:uid="{15C7BDD8-7542-41FD-B595-9F5EBD533801}">
      <text>
        <r>
          <rPr>
            <b/>
            <sz val="9"/>
            <color indexed="81"/>
            <rFont val="돋움"/>
            <family val="3"/>
            <charset val="129"/>
          </rPr>
          <t>근로일수
실제로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지각이나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근로일수에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포함되고</t>
        </r>
        <r>
          <rPr>
            <b/>
            <sz val="9"/>
            <color indexed="81"/>
            <rFont val="Tahoma"/>
            <family val="2"/>
          </rPr>
          <t xml:space="preserve">, 
</t>
        </r>
        <r>
          <rPr>
            <b/>
            <sz val="9"/>
            <color indexed="81"/>
            <rFont val="돋움"/>
            <family val="3"/>
            <charset val="129"/>
          </rPr>
          <t>토요휴무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주휴일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휴가일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30" authorId="0" shapeId="0" xr:uid="{00BC78CE-FBF6-457B-9A09-9B7A030EC9C7}">
      <text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근로시간수
토요일이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무급인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209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,
</t>
        </r>
        <r>
          <rPr>
            <b/>
            <sz val="9"/>
            <color indexed="81"/>
            <rFont val="돋움"/>
            <family val="3"/>
            <charset val="129"/>
          </rPr>
          <t>유급인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226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243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연장근로시간과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야간근로시간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F30" authorId="0" shapeId="0" xr:uid="{04EBA0F4-4F1E-4929-B791-AAE046FF812E}">
      <text>
        <r>
          <rPr>
            <b/>
            <sz val="9"/>
            <color indexed="81"/>
            <rFont val="돋움"/>
            <family val="3"/>
            <charset val="129"/>
          </rPr>
          <t>연장근로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·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야간근로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·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시간수
연장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야간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휴일근로한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할증률은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즉</t>
        </r>
        <r>
          <rPr>
            <b/>
            <sz val="9"/>
            <color indexed="81"/>
            <rFont val="Tahoma"/>
            <family val="2"/>
          </rPr>
          <t>, 4</t>
        </r>
        <r>
          <rPr>
            <b/>
            <sz val="9"/>
            <color indexed="81"/>
            <rFont val="돋움"/>
            <family val="3"/>
            <charset val="129"/>
          </rPr>
          <t>시간의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것이지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할증률을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 xml:space="preserve">
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 xml:space="preserve">) 
</t>
        </r>
        <r>
          <rPr>
            <b/>
            <sz val="9"/>
            <color indexed="81"/>
            <rFont val="돋움"/>
            <family val="3"/>
            <charset val="129"/>
          </rPr>
          <t>①당사자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합의하면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②당사자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합의하면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탄력적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근로시간제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2(3</t>
        </r>
        <r>
          <rPr>
            <b/>
            <sz val="9"/>
            <color indexed="81"/>
            <rFont val="돋움"/>
            <family val="3"/>
            <charset val="129"/>
          </rPr>
          <t>개월을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탄력적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의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선택적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정산기간을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평균하여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범위에서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선택적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2021.1.5]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부칙참조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17862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)]]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근로자대표와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서면으로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더하여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범위에서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
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2021.7.1]] [[2022.12.31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유효</t>
        </r>
        <r>
          <rPr>
            <b/>
            <sz val="9"/>
            <color indexed="81"/>
            <rFont val="Tahoma"/>
            <family val="2"/>
          </rPr>
          <t xml:space="preserve">, 2018.3.20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15513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]]
  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기간
</t>
        </r>
        <r>
          <rPr>
            <b/>
            <sz val="9"/>
            <color indexed="81"/>
            <rFont val="Tahoma"/>
            <family val="2"/>
          </rPr>
          <t xml:space="preserve">  2. </t>
        </r>
        <r>
          <rPr>
            <b/>
            <sz val="9"/>
            <color indexed="81"/>
            <rFont val="돋움"/>
            <family val="3"/>
            <charset val="129"/>
          </rPr>
          <t>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범위
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급박하여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
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2010.6.4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10339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정부조직법</t>
        </r>
        <r>
          <rPr>
            <b/>
            <sz val="9"/>
            <color indexed="81"/>
            <rFont val="Tahoma"/>
            <family val="2"/>
          </rPr>
          <t>),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2018.7.1]]
</t>
        </r>
        <r>
          <rPr>
            <b/>
            <sz val="9"/>
            <color indexed="81"/>
            <rFont val="돋움"/>
            <family val="3"/>
            <charset val="129"/>
          </rPr>
          <t>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부적당하다고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인정하면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연장시간에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휴게시간이나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2010.6.4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10339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정부조직법</t>
        </r>
        <r>
          <rPr>
            <b/>
            <sz val="9"/>
            <color indexed="81"/>
            <rFont val="Tahoma"/>
            <family val="2"/>
          </rPr>
          <t>),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2018.7.1]]
</t>
        </r>
        <r>
          <rPr>
            <b/>
            <sz val="9"/>
            <color indexed="81"/>
            <rFont val="돋움"/>
            <family val="3"/>
            <charset val="129"/>
          </rPr>
          <t>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항은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>.
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2021.7.1]] [[2022.12.31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유효</t>
        </r>
        <r>
          <rPr>
            <b/>
            <sz val="9"/>
            <color indexed="81"/>
            <rFont val="Tahoma"/>
            <family val="2"/>
          </rPr>
          <t xml:space="preserve">, 2018.3.20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15513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]]
</t>
        </r>
        <r>
          <rPr>
            <b/>
            <sz val="9"/>
            <color indexed="81"/>
            <rFont val="돋움"/>
            <family val="3"/>
            <charset val="129"/>
          </rPr>
          <t>⑦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건강검진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휴식시간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2021.1.5]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2021.4.6]]</t>
        </r>
      </text>
    </comment>
    <comment ref="H30" authorId="0" shapeId="0" xr:uid="{6E0912AA-6971-4C8C-AD85-CFE81BB25072}">
      <text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야간근로와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휴일근로의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근로시키려면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임산부와</t>
        </r>
        <r>
          <rPr>
            <b/>
            <sz val="9"/>
            <color indexed="81"/>
            <rFont val="Tahoma"/>
            <family val="2"/>
          </rPr>
          <t xml:space="preserve"> 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근로시키지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못한다</t>
        </r>
        <r>
          <rPr>
            <b/>
            <sz val="9"/>
            <color indexed="81"/>
            <rFont val="Tahoma"/>
            <family val="2"/>
          </rPr>
          <t xml:space="preserve">.
    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아니하다</t>
        </r>
        <r>
          <rPr>
            <b/>
            <sz val="9"/>
            <color indexed="81"/>
            <rFont val="Tahoma"/>
            <family val="2"/>
          </rPr>
          <t>.[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2010.6.4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10339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정부조직법</t>
        </r>
        <r>
          <rPr>
            <b/>
            <sz val="9"/>
            <color indexed="81"/>
            <rFont val="Tahoma"/>
            <family val="2"/>
          </rPr>
          <t>)]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2010.7.5]]
  1. 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2. </t>
        </r>
        <r>
          <rPr>
            <b/>
            <sz val="9"/>
            <color indexed="81"/>
            <rFont val="돋움"/>
            <family val="3"/>
            <charset val="129"/>
          </rPr>
          <t>산후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3. </t>
        </r>
        <r>
          <rPr>
            <b/>
            <sz val="9"/>
            <color indexed="81"/>
            <rFont val="돋움"/>
            <family val="3"/>
            <charset val="129"/>
          </rPr>
          <t>임신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명시적으로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근로자대표와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성실하게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협의하여야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2010.6.4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10339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정부조직법</t>
        </r>
        <r>
          <rPr>
            <b/>
            <sz val="9"/>
            <color indexed="81"/>
            <rFont val="Tahoma"/>
            <family val="2"/>
          </rPr>
          <t>)]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2010.7.5]]</t>
        </r>
      </text>
    </comment>
    <comment ref="J30" authorId="0" shapeId="0" xr:uid="{09CB0DF0-EAA1-4A26-BA22-9F0C6F868F64}">
      <text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「근로기준법」에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有給休日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유급휴일은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2018.6.29]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본문에서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이란</t>
        </r>
        <r>
          <rPr>
            <b/>
            <sz val="9"/>
            <color indexed="81"/>
            <rFont val="Tahoma"/>
            <family val="2"/>
          </rPr>
          <t xml:space="preserve"> 
   </t>
        </r>
        <r>
          <rPr>
            <b/>
            <sz val="9"/>
            <color indexed="81"/>
            <rFont val="돋움"/>
            <family val="3"/>
            <charset val="129"/>
          </rPr>
          <t>「관공서의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. 
    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2018.6.29]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부칙참조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29010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]]
     [</t>
        </r>
        <r>
          <rPr>
            <b/>
            <sz val="9"/>
            <color indexed="81"/>
            <rFont val="돋움"/>
            <family val="3"/>
            <charset val="129"/>
          </rPr>
          <t>본조제목개정</t>
        </r>
        <r>
          <rPr>
            <b/>
            <sz val="9"/>
            <color indexed="81"/>
            <rFont val="Tahoma"/>
            <family val="2"/>
          </rPr>
          <t xml:space="preserve"> 2018.6.29]
</t>
        </r>
        <r>
          <rPr>
            <b/>
            <sz val="9"/>
            <color indexed="81"/>
            <rFont val="돋움"/>
            <family val="3"/>
            <charset val="129"/>
          </rPr>
          <t>관공서의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약칭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관공서공휴일규정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관공서의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재외공관의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우리나라의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국경일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주재국의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98·12·18, 2005.6.30, 2006.9.6, 2012.12.28, 2017.10.17]
1. </t>
        </r>
        <r>
          <rPr>
            <b/>
            <sz val="9"/>
            <color indexed="81"/>
            <rFont val="돋움"/>
            <family val="3"/>
            <charset val="129"/>
          </rPr>
          <t xml:space="preserve">일요일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국경일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3·1</t>
        </r>
        <r>
          <rPr>
            <b/>
            <sz val="9"/>
            <color indexed="81"/>
            <rFont val="돋움"/>
            <family val="3"/>
            <charset val="129"/>
          </rPr>
          <t>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광복절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개천절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한글날
</t>
        </r>
        <r>
          <rPr>
            <b/>
            <sz val="9"/>
            <color indexed="81"/>
            <rFont val="Tahoma"/>
            <family val="2"/>
          </rPr>
          <t>3. 1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 xml:space="preserve">일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설날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설날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설날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다음날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음력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말일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, 2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)
5.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[2005.6.30]
6. </t>
        </r>
        <r>
          <rPr>
            <b/>
            <sz val="9"/>
            <color indexed="81"/>
            <rFont val="돋움"/>
            <family val="3"/>
            <charset val="129"/>
          </rPr>
          <t>부처님오신날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음력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)
7. 5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어린이날</t>
        </r>
        <r>
          <rPr>
            <b/>
            <sz val="9"/>
            <color indexed="81"/>
            <rFont val="Tahoma"/>
            <family val="2"/>
          </rPr>
          <t>)
8. 6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현충일</t>
        </r>
        <r>
          <rPr>
            <b/>
            <sz val="9"/>
            <color indexed="81"/>
            <rFont val="Tahoma"/>
            <family val="2"/>
          </rPr>
          <t xml:space="preserve">)
9. </t>
        </r>
        <r>
          <rPr>
            <b/>
            <sz val="9"/>
            <color indexed="81"/>
            <rFont val="돋움"/>
            <family val="3"/>
            <charset val="129"/>
          </rPr>
          <t>추석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추석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추석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다음날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음력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14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, 15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, 16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)
10.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기독탄신일</t>
        </r>
        <r>
          <rPr>
            <b/>
            <sz val="9"/>
            <color indexed="81"/>
            <rFont val="Tahoma"/>
            <family val="2"/>
          </rPr>
          <t>)
10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「공직선거법」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선거일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임기만료에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선거일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
공직선거법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선거일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①임기만료에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98·2·6, 2004.3.12]
1. </t>
        </r>
        <r>
          <rPr>
            <b/>
            <sz val="9"/>
            <color indexed="81"/>
            <rFont val="돋움"/>
            <family val="3"/>
            <charset val="129"/>
          </rPr>
          <t>대통령선거는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임기만료일전</t>
        </r>
        <r>
          <rPr>
            <b/>
            <sz val="9"/>
            <color indexed="81"/>
            <rFont val="Tahoma"/>
            <family val="2"/>
          </rPr>
          <t xml:space="preserve"> 70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수요일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국회의원선거는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임기만료일전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수요일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>지방의회의원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임기만료일전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수요일
②제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국민생활과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밀접한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민속절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선거일전일이나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다음날이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수요일로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2004.3.12]
</t>
        </r>
        <r>
          <rPr>
            <b/>
            <sz val="9"/>
            <color indexed="81"/>
            <rFont val="돋움"/>
            <family val="3"/>
            <charset val="129"/>
          </rPr>
          <t>관공서의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약칭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관공서공휴일규정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대체공휴일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호까지의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경우에는
</t>
        </r>
        <r>
          <rPr>
            <b/>
            <sz val="9"/>
            <color indexed="81"/>
            <rFont val="Tahoma"/>
            <family val="2"/>
          </rPr>
          <t xml:space="preserve">    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비공휴일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  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토요일이나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일요일과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겹치는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일요일과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겹치는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3.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토요일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일요일이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호까지의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겹치는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
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겹치는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비공휴일까지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토요일인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비공휴일을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
     [</t>
        </r>
        <r>
          <rPr>
            <b/>
            <sz val="9"/>
            <color indexed="81"/>
            <rFont val="돋움"/>
            <family val="3"/>
            <charset val="129"/>
          </rPr>
          <t>전문개정</t>
        </r>
        <r>
          <rPr>
            <b/>
            <sz val="9"/>
            <color indexed="81"/>
            <rFont val="Tahoma"/>
            <family val="2"/>
          </rPr>
          <t xml:space="preserve"> 2021.8.4]</t>
        </r>
      </text>
    </comment>
    <comment ref="A33" authorId="0" shapeId="0" xr:uid="{FCCE75A9-CA20-438B-9F5D-6E8FEB36559F}">
      <text>
        <r>
          <rPr>
            <b/>
            <sz val="9"/>
            <color indexed="81"/>
            <rFont val="돋움"/>
            <family val="3"/>
            <charset val="129"/>
          </rPr>
          <t>항목별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계산방법
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정확하게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계산됐느지를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계산방법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계산하는데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34" authorId="0" shapeId="0" xr:uid="{0BA5EA61-410B-4676-8DBA-24356712E028}">
      <text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인이상</t>
        </r>
        <r>
          <rPr>
            <b/>
            <sz val="9"/>
            <color indexed="81"/>
            <rFont val="Tahoma"/>
            <family val="2"/>
          </rPr>
          <t xml:space="preserve"> &amp; 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주소정근로시간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이상자
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야간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연장근로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>)·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휴게시간의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특례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단서에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 </t>
        </r>
        <r>
          <rPr>
            <b/>
            <sz val="9"/>
            <color indexed="81"/>
            <rFont val="돋움"/>
            <family val="3"/>
            <charset val="129"/>
          </rPr>
          <t>이상을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2018.3.20]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불구하고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휴일근로에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2018.3.20]
   1. 8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휴일근로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
   2. 8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휴일근로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100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야간근로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 </t>
        </r>
        <r>
          <rPr>
            <b/>
            <sz val="9"/>
            <color indexed="81"/>
            <rFont val="돋움"/>
            <family val="3"/>
            <charset val="129"/>
          </rPr>
          <t>이상을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2018.3.20]</t>
        </r>
      </text>
    </comment>
    <comment ref="F35" authorId="0" shapeId="0" xr:uid="{26C99459-EDE3-46A4-89AE-EF1F2628FA79}">
      <text>
        <r>
          <rPr>
            <b/>
            <sz val="9"/>
            <color indexed="81"/>
            <rFont val="돋움"/>
            <family val="3"/>
            <charset val="129"/>
          </rPr>
          <t>통상임금</t>
        </r>
      </text>
    </comment>
    <comment ref="O35" authorId="0" shapeId="0" xr:uid="{323E13BC-4C3B-4980-9DFF-A054E0FB8F6C}">
      <text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 xml:space="preserve">) 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보장하여야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2018.7.1]]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보장하여야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근로자대표와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서면으로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2018.7.1]]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부칙참조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15513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)]]</t>
        </r>
      </text>
    </comment>
    <comment ref="F36" authorId="0" shapeId="0" xr:uid="{BF5B4244-0CD4-4EE7-ACD8-5E7A3DF0C097}">
      <text>
        <r>
          <rPr>
            <b/>
            <sz val="9"/>
            <color indexed="81"/>
            <rFont val="돋움"/>
            <family val="3"/>
            <charset val="129"/>
          </rPr>
          <t>통상임금</t>
        </r>
      </text>
    </comment>
    <comment ref="F37" authorId="0" shapeId="0" xr:uid="{063FFC69-4A6C-40FF-AD80-78D7ACDC6765}">
      <text>
        <r>
          <rPr>
            <b/>
            <sz val="9"/>
            <color indexed="81"/>
            <rFont val="돋움"/>
            <family val="3"/>
            <charset val="129"/>
          </rPr>
          <t>통상임금</t>
        </r>
      </text>
    </comment>
    <comment ref="P37" authorId="0" shapeId="0" xr:uid="{5AAA4AE6-24E7-4DE7-9334-5CBB63C20EE3}">
      <text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F38" authorId="0" shapeId="0" xr:uid="{290319BD-8E5C-4987-8C2A-FB714647B4BE}">
      <text>
        <r>
          <rPr>
            <b/>
            <sz val="9"/>
            <color indexed="81"/>
            <rFont val="돋움"/>
            <family val="3"/>
            <charset val="129"/>
          </rPr>
          <t>통상임금</t>
        </r>
      </text>
    </comment>
    <comment ref="A40" authorId="0" shapeId="0" xr:uid="{100EFAD7-07BC-47E2-8EE2-3CD6DBAC976B}">
      <text>
        <r>
          <rPr>
            <b/>
            <sz val="9"/>
            <color indexed="81"/>
            <rFont val="돋움"/>
            <family val="3"/>
            <charset val="129"/>
          </rPr>
          <t>본인포함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연말정산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기본공제대상</t>
        </r>
      </text>
    </comment>
    <comment ref="B40" authorId="0" shapeId="0" xr:uid="{6CDA4D81-298B-45FC-992A-C4D39DEA1843}">
      <text>
        <r>
          <rPr>
            <b/>
            <sz val="9"/>
            <color indexed="81"/>
            <rFont val="돋움"/>
            <family val="3"/>
            <charset val="129"/>
          </rPr>
          <t>기본공제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연말정산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</t>
        </r>
        <r>
          <rPr>
            <b/>
            <sz val="9"/>
            <color indexed="81"/>
            <rFont val="Tahoma"/>
            <family val="2"/>
          </rPr>
          <t xml:space="preserve">
20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자녀수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G5" authorId="0" shapeId="0" xr:uid="{DAFE7AD1-7EE1-47EE-B1DF-2764B1FBC54F}">
      <text>
        <r>
          <rPr>
            <b/>
            <sz val="9"/>
            <color indexed="81"/>
            <rFont val="돋움"/>
            <family val="3"/>
            <charset val="129"/>
          </rPr>
          <t>입사일</t>
        </r>
      </text>
    </comment>
    <comment ref="I5" authorId="0" shapeId="0" xr:uid="{03DCEDC1-44EB-4E6A-8105-3F50F24912E8}">
      <text>
        <r>
          <rPr>
            <b/>
            <sz val="9"/>
            <color indexed="81"/>
            <rFont val="돋움"/>
            <family val="3"/>
            <charset val="129"/>
          </rPr>
          <t>고용노동부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최저임금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계산기
</t>
        </r>
        <r>
          <rPr>
            <b/>
            <sz val="9"/>
            <color indexed="81"/>
            <rFont val="Tahoma"/>
            <family val="2"/>
          </rPr>
          <t>http://www.moel.go.kr/miniWageMain.do</t>
        </r>
      </text>
    </comment>
    <comment ref="F9" authorId="0" shapeId="0" xr:uid="{66673D28-0C83-4F0E-A064-AEEDF7AAEBC7}">
      <text>
        <r>
          <rPr>
            <b/>
            <sz val="9"/>
            <color indexed="81"/>
            <rFont val="돋움"/>
            <family val="3"/>
            <charset val="129"/>
          </rPr>
          <t>야간시간대는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의미
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야간근로수당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연장근로수당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L10" authorId="0" shapeId="0" xr:uid="{5CEDEC41-D43C-456C-9E8D-5B6372C8ED6C}">
      <text>
        <r>
          <rPr>
            <b/>
            <sz val="9"/>
            <color indexed="81"/>
            <rFont val="돋움"/>
            <family val="3"/>
            <charset val="129"/>
          </rPr>
          <t xml:space="preserve">주휴수당
</t>
        </r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>주휴수당</t>
        </r>
        <r>
          <rPr>
            <b/>
            <sz val="9"/>
            <color indexed="81"/>
            <rFont val="Tahoma"/>
            <family val="2"/>
          </rPr>
          <t xml:space="preserve"> ?
1</t>
        </r>
        <r>
          <rPr>
            <b/>
            <sz val="9"/>
            <color indexed="81"/>
            <rFont val="돋움"/>
            <family val="3"/>
            <charset val="129"/>
          </rPr>
          <t>주일에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되며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예를들어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하루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있습니다</t>
        </r>
        <r>
          <rPr>
            <b/>
            <sz val="9"/>
            <color indexed="81"/>
            <rFont val="Tahoma"/>
            <family val="2"/>
          </rPr>
          <t xml:space="preserve">.
2. </t>
        </r>
        <r>
          <rPr>
            <b/>
            <sz val="9"/>
            <color indexed="81"/>
            <rFont val="돋움"/>
            <family val="3"/>
            <charset val="129"/>
          </rPr>
          <t>주휴수당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계산법</t>
        </r>
        <r>
          <rPr>
            <b/>
            <sz val="9"/>
            <color indexed="81"/>
            <rFont val="Tahoma"/>
            <family val="2"/>
          </rPr>
          <t xml:space="preserve">?
</t>
        </r>
        <r>
          <rPr>
            <b/>
            <sz val="9"/>
            <color indexed="81"/>
            <rFont val="돋움"/>
            <family val="3"/>
            <charset val="129"/>
          </rPr>
          <t>·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만약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주일에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개근했다면</t>
        </r>
        <r>
          <rPr>
            <b/>
            <sz val="9"/>
            <color indexed="81"/>
            <rFont val="Tahoma"/>
            <family val="2"/>
          </rPr>
          <t xml:space="preserve">?
</t>
        </r>
        <r>
          <rPr>
            <b/>
            <sz val="9"/>
            <color indexed="81"/>
            <rFont val="돋움"/>
            <family val="3"/>
            <charset val="129"/>
          </rPr>
          <t>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주휴수당</t>
        </r>
        <r>
          <rPr>
            <b/>
            <sz val="9"/>
            <color indexed="81"/>
            <rFont val="Tahoma"/>
            <family val="2"/>
          </rPr>
          <t xml:space="preserve"> = (20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>/40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×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× </t>
        </r>
        <r>
          <rPr>
            <b/>
            <sz val="9"/>
            <color indexed="81"/>
            <rFont val="돋움"/>
            <family val="3"/>
            <charset val="129"/>
          </rPr>
          <t xml:space="preserve">시급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>월급을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주휴수당이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있나요</t>
        </r>
        <r>
          <rPr>
            <b/>
            <sz val="9"/>
            <color indexed="81"/>
            <rFont val="Tahoma"/>
            <family val="2"/>
          </rPr>
          <t xml:space="preserve">?
· 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그렇습니다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월급제의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월급에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주휴수당이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있으므로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필요합니다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<sst xmlns="http://schemas.openxmlformats.org/spreadsheetml/2006/main" count="2492" uniqueCount="1323">
  <si>
    <t>(이하 “사업주”라 함)과(와)</t>
    <phoneticPr fontId="2" type="noConversion"/>
  </si>
  <si>
    <t>(이하 “근로자”라 함)은 다음</t>
    <phoneticPr fontId="2" type="noConversion"/>
  </si>
  <si>
    <t>과 같이 근로계약을 체결한다.</t>
    <phoneticPr fontId="2" type="noConversion"/>
  </si>
  <si>
    <t>1.</t>
    <phoneticPr fontId="2" type="noConversion"/>
  </si>
  <si>
    <t>근로개시일</t>
    <phoneticPr fontId="2" type="noConversion"/>
  </si>
  <si>
    <t>근무일/휴일</t>
    <phoneticPr fontId="2" type="noConversion"/>
  </si>
  <si>
    <t>:</t>
    <phoneticPr fontId="2" type="noConversion"/>
  </si>
  <si>
    <t>2.</t>
    <phoneticPr fontId="2" type="noConversion"/>
  </si>
  <si>
    <t>근 무 장 소</t>
    <phoneticPr fontId="2" type="noConversion"/>
  </si>
  <si>
    <t>3.</t>
    <phoneticPr fontId="2" type="noConversion"/>
  </si>
  <si>
    <t>업무의 내용</t>
    <phoneticPr fontId="2" type="noConversion"/>
  </si>
  <si>
    <t>4.</t>
    <phoneticPr fontId="2" type="noConversion"/>
  </si>
  <si>
    <t>소정근로시간</t>
    <phoneticPr fontId="2" type="noConversion"/>
  </si>
  <si>
    <t>부터</t>
    <phoneticPr fontId="2" type="noConversion"/>
  </si>
  <si>
    <t>까지(휴게시간:</t>
    <phoneticPr fontId="2" type="noConversion"/>
  </si>
  <si>
    <t>~</t>
    <phoneticPr fontId="2" type="noConversion"/>
  </si>
  <si>
    <t>)</t>
    <phoneticPr fontId="2" type="noConversion"/>
  </si>
  <si>
    <t>5.</t>
    <phoneticPr fontId="2" type="noConversion"/>
  </si>
  <si>
    <t>매주</t>
    <phoneticPr fontId="2" type="noConversion"/>
  </si>
  <si>
    <t>주휴일 매주</t>
    <phoneticPr fontId="2" type="noConversion"/>
  </si>
  <si>
    <t xml:space="preserve">(또는 매일단위)근무  ,  </t>
    <phoneticPr fontId="2" type="noConversion"/>
  </si>
  <si>
    <t>일</t>
    <phoneticPr fontId="2" type="noConversion"/>
  </si>
  <si>
    <t>요일</t>
    <phoneticPr fontId="2" type="noConversion"/>
  </si>
  <si>
    <t>6.</t>
    <phoneticPr fontId="2" type="noConversion"/>
  </si>
  <si>
    <t>임    금</t>
    <phoneticPr fontId="2" type="noConversion"/>
  </si>
  <si>
    <t>- 월(일, 시간)급</t>
    <phoneticPr fontId="2" type="noConversion"/>
  </si>
  <si>
    <t>- 상여금</t>
    <phoneticPr fontId="2" type="noConversion"/>
  </si>
  <si>
    <t>- 기타급여(제수당 등)</t>
    <phoneticPr fontId="2" type="noConversion"/>
  </si>
  <si>
    <t>원</t>
    <phoneticPr fontId="2" type="noConversion"/>
  </si>
  <si>
    <t>(</t>
    <phoneticPr fontId="2" type="noConversion"/>
  </si>
  <si>
    <t>있음(</t>
    <phoneticPr fontId="2" type="noConversion"/>
  </si>
  <si>
    <t>),</t>
    <phoneticPr fontId="2" type="noConversion"/>
  </si>
  <si>
    <t>원,</t>
    <phoneticPr fontId="2" type="noConversion"/>
  </si>
  <si>
    <t>없음(</t>
    <phoneticPr fontId="2" type="noConversion"/>
  </si>
  <si>
    <t>- 임금지급일</t>
    <phoneticPr fontId="2" type="noConversion"/>
  </si>
  <si>
    <t>매월(매주 또는 매일)</t>
    <phoneticPr fontId="2" type="noConversion"/>
  </si>
  <si>
    <t>일(휴일의 경우는 전일 지급)</t>
    <phoneticPr fontId="2" type="noConversion"/>
  </si>
  <si>
    <t>- 지급방법</t>
    <phoneticPr fontId="2" type="noConversion"/>
  </si>
  <si>
    <t>근로자에게 직접지급(</t>
    <phoneticPr fontId="2" type="noConversion"/>
  </si>
  <si>
    <t>)  , 근로자 명의 예금통장에 입금(</t>
    <phoneticPr fontId="2" type="noConversion"/>
  </si>
  <si>
    <t>다음달 10</t>
    <phoneticPr fontId="2" type="noConversion"/>
  </si>
  <si>
    <t>7.</t>
    <phoneticPr fontId="2" type="noConversion"/>
  </si>
  <si>
    <t>연차유급휴가</t>
    <phoneticPr fontId="2" type="noConversion"/>
  </si>
  <si>
    <t>- 연차유급휴가는 근로기준법에서 정하는 바에 따라 부여함</t>
    <phoneticPr fontId="2" type="noConversion"/>
  </si>
  <si>
    <t>8. 사회보험 적용여부(해당란에 체크)</t>
    <phoneticPr fontId="2" type="noConversion"/>
  </si>
  <si>
    <t xml:space="preserve"> 고용보험</t>
    <phoneticPr fontId="2" type="noConversion"/>
  </si>
  <si>
    <t xml:space="preserve"> 산재보험</t>
    <phoneticPr fontId="2" type="noConversion"/>
  </si>
  <si>
    <t xml:space="preserve"> 국민연금</t>
    <phoneticPr fontId="2" type="noConversion"/>
  </si>
  <si>
    <t xml:space="preserve"> 건강보험</t>
    <phoneticPr fontId="2" type="noConversion"/>
  </si>
  <si>
    <t>9. 근로계약서 교부</t>
    <phoneticPr fontId="2" type="noConversion"/>
  </si>
  <si>
    <t>- 사업주는 근로계약을 체결함과 동시에 본 계약서를 사본하여 근로자의 교부</t>
    <phoneticPr fontId="2" type="noConversion"/>
  </si>
  <si>
    <t xml:space="preserve">  요구와 관계없이 근로자에게 교부함(근로기준법 제17조 이행)</t>
    <phoneticPr fontId="2" type="noConversion"/>
  </si>
  <si>
    <t>10. 근로계약, 취업규칙 등의 성실한 이행의무</t>
    <phoneticPr fontId="2" type="noConversion"/>
  </si>
  <si>
    <t>- 사업주와 근로자는 각자가 근로계약, 취업규칙, 단체협약을 지키고 성실하게</t>
    <phoneticPr fontId="2" type="noConversion"/>
  </si>
  <si>
    <t xml:space="preserve">  이행하여야 함</t>
    <phoneticPr fontId="2" type="noConversion"/>
  </si>
  <si>
    <t>11. 기  타</t>
    <phoneticPr fontId="2" type="noConversion"/>
  </si>
  <si>
    <t>- 이 계약에 정함이 없는 사항은 근로기준법령에 의함</t>
    <phoneticPr fontId="2" type="noConversion"/>
  </si>
  <si>
    <t>(사업주)</t>
    <phoneticPr fontId="2" type="noConversion"/>
  </si>
  <si>
    <t>사업체명</t>
    <phoneticPr fontId="2" type="noConversion"/>
  </si>
  <si>
    <t>주     소</t>
    <phoneticPr fontId="2" type="noConversion"/>
  </si>
  <si>
    <t>대 표 자</t>
    <phoneticPr fontId="2" type="noConversion"/>
  </si>
  <si>
    <t>(전화:</t>
    <phoneticPr fontId="2" type="noConversion"/>
  </si>
  <si>
    <t>(서명)</t>
    <phoneticPr fontId="2" type="noConversion"/>
  </si>
  <si>
    <t>(근로자)</t>
    <phoneticPr fontId="2" type="noConversion"/>
  </si>
  <si>
    <t>연 락 처</t>
    <phoneticPr fontId="2" type="noConversion"/>
  </si>
  <si>
    <t>성     명</t>
    <phoneticPr fontId="2" type="noConversion"/>
  </si>
  <si>
    <t>선우회계법인</t>
    <phoneticPr fontId="2" type="noConversion"/>
  </si>
  <si>
    <t>까지</t>
    <phoneticPr fontId="2" type="noConversion"/>
  </si>
  <si>
    <t>√</t>
    <phoneticPr fontId="2" type="noConversion"/>
  </si>
  <si>
    <t>표준근로계약서</t>
    <phoneticPr fontId="2" type="noConversion"/>
  </si>
  <si>
    <t>* 근로계약기간을 정하는 경우</t>
    <phoneticPr fontId="2" type="noConversion"/>
  </si>
  <si>
    <t>월급</t>
    <phoneticPr fontId="2" type="noConversion"/>
  </si>
  <si>
    <t>연소근로자(18세 미만인 자) 표준근로계약서</t>
    <phoneticPr fontId="2" type="noConversion"/>
  </si>
  <si>
    <t>8.</t>
    <phoneticPr fontId="2" type="noConversion"/>
  </si>
  <si>
    <t>가족관계증명서 및 동의서</t>
    <phoneticPr fontId="2" type="noConversion"/>
  </si>
  <si>
    <t>- 가족관계기록사항에 관한 증명서 제출 여부:</t>
    <phoneticPr fontId="2" type="noConversion"/>
  </si>
  <si>
    <t>- 친권자 또는 후견인의 동의서 구비 여부 :</t>
    <phoneticPr fontId="2" type="noConversion"/>
  </si>
  <si>
    <t>여</t>
    <phoneticPr fontId="2" type="noConversion"/>
  </si>
  <si>
    <t>9. 사회보험 적용여부(해당란에 체크)</t>
    <phoneticPr fontId="2" type="noConversion"/>
  </si>
  <si>
    <t>10. 근로계약서 교부</t>
    <phoneticPr fontId="2" type="noConversion"/>
  </si>
  <si>
    <t xml:space="preserve">  요구와 관계없이 근로자에게 교부함(근로기준법 제17조 이행,  제67조 이행)</t>
    <phoneticPr fontId="2" type="noConversion"/>
  </si>
  <si>
    <t>- 13세 이상 15세 미만인 자에 대해서는 고용노동부장관으로부터 취직인허증을 교부</t>
    <phoneticPr fontId="2" type="noConversion"/>
  </si>
  <si>
    <t xml:space="preserve">  받아야 하며, 이 계약에 정함이 없는 사항은 근로기준법령에 의함</t>
    <phoneticPr fontId="2" type="noConversion"/>
  </si>
  <si>
    <t>친권자(후견인) 동의서</t>
    <phoneticPr fontId="2" type="noConversion"/>
  </si>
  <si>
    <t>○ 친권자(후견인) 인적사항</t>
    <phoneticPr fontId="2" type="noConversion"/>
  </si>
  <si>
    <t xml:space="preserve">성    명 </t>
    <phoneticPr fontId="2" type="noConversion"/>
  </si>
  <si>
    <t>생년월일</t>
    <phoneticPr fontId="2" type="noConversion"/>
  </si>
  <si>
    <t>연락처</t>
    <phoneticPr fontId="2" type="noConversion"/>
  </si>
  <si>
    <t>주      소</t>
    <phoneticPr fontId="2" type="noConversion"/>
  </si>
  <si>
    <t>연  락  처</t>
    <phoneticPr fontId="2" type="noConversion"/>
  </si>
  <si>
    <t>연소근로자와의 관계</t>
    <phoneticPr fontId="2" type="noConversion"/>
  </si>
  <si>
    <t>○ 연소근로자 인적사항</t>
    <phoneticPr fontId="2" type="noConversion"/>
  </si>
  <si>
    <t>(만</t>
    <phoneticPr fontId="2" type="noConversion"/>
  </si>
  <si>
    <t>세)</t>
    <phoneticPr fontId="2" type="noConversion"/>
  </si>
  <si>
    <t>○ 사업장 개요</t>
    <phoneticPr fontId="2" type="noConversion"/>
  </si>
  <si>
    <t>회 사 명</t>
    <phoneticPr fontId="2" type="noConversion"/>
  </si>
  <si>
    <t>회사주소</t>
    <phoneticPr fontId="2" type="noConversion"/>
  </si>
  <si>
    <t>대표자</t>
    <phoneticPr fontId="2" type="noConversion"/>
  </si>
  <si>
    <t>회사전화</t>
    <phoneticPr fontId="2" type="noConversion"/>
  </si>
  <si>
    <t>본인은 위 연소근로자</t>
    <phoneticPr fontId="2" type="noConversion"/>
  </si>
  <si>
    <t>가  위 사업장에서  근로를 하는 것에 대하</t>
    <phoneticPr fontId="2" type="noConversion"/>
  </si>
  <si>
    <t>여 동의합니다.</t>
    <phoneticPr fontId="2" type="noConversion"/>
  </si>
  <si>
    <t>년</t>
    <phoneticPr fontId="2" type="noConversion"/>
  </si>
  <si>
    <t>월</t>
    <phoneticPr fontId="2" type="noConversion"/>
  </si>
  <si>
    <t xml:space="preserve">친권자(후견인) </t>
    <phoneticPr fontId="2" type="noConversion"/>
  </si>
  <si>
    <t>(인)</t>
    <phoneticPr fontId="2" type="noConversion"/>
  </si>
  <si>
    <t>첨  부 : 가족관계증명서 1부</t>
    <phoneticPr fontId="2" type="noConversion"/>
  </si>
  <si>
    <t>건설일용근로자 표준근로계약서</t>
    <phoneticPr fontId="2" type="noConversion"/>
  </si>
  <si>
    <t>근로계약기간</t>
    <phoneticPr fontId="2" type="noConversion"/>
  </si>
  <si>
    <t>※ 근로계약기간을 정하지 않는 경우에는 “근로개시일”만 기재</t>
    <phoneticPr fontId="2" type="noConversion"/>
  </si>
  <si>
    <t>업무의 내용(직종)</t>
    <phoneticPr fontId="2" type="noConversion"/>
  </si>
  <si>
    <t>요일(해당자에 한함)</t>
    <phoneticPr fontId="2" type="noConversion"/>
  </si>
  <si>
    <t>(또는 매일단위)근무,</t>
    <phoneticPr fontId="2" type="noConversion"/>
  </si>
  <si>
    <t>※ 주휴일은 1주간 소정근로일을 모두 근로한 경우에 주당 1일을 유급으로 부여</t>
    <phoneticPr fontId="2" type="noConversion"/>
  </si>
  <si>
    <t>일급</t>
    <phoneticPr fontId="2" type="noConversion"/>
  </si>
  <si>
    <t>원(해당사항에 ○표)</t>
    <phoneticPr fontId="2" type="noConversion"/>
  </si>
  <si>
    <t>원 (해당사항에 ○표)</t>
    <phoneticPr fontId="2" type="noConversion"/>
  </si>
  <si>
    <t>- 기타 제수당(시간외․야간․휴일근로수당 등)</t>
    <phoneticPr fontId="2" type="noConversion"/>
  </si>
  <si>
    <t>원(내역별 기재)</t>
    <phoneticPr fontId="2" type="noConversion"/>
  </si>
  <si>
    <t xml:space="preserve">· </t>
    <phoneticPr fontId="2" type="noConversion"/>
  </si>
  <si>
    <t>시간외 근로수당</t>
    <phoneticPr fontId="2" type="noConversion"/>
  </si>
  <si>
    <t>야  간 근로수당</t>
    <phoneticPr fontId="2" type="noConversion"/>
  </si>
  <si>
    <t>휴  일 근로수당</t>
    <phoneticPr fontId="2" type="noConversion"/>
  </si>
  <si>
    <t>원(월</t>
    <phoneticPr fontId="2" type="noConversion"/>
  </si>
  <si>
    <t>시간분)</t>
    <phoneticPr fontId="2" type="noConversion"/>
  </si>
  <si>
    <t>- “사업주”는 근로계약을 체결함과 동시에 본 계약서를 사본하여 “근로자”의 교부</t>
    <phoneticPr fontId="2" type="noConversion"/>
  </si>
  <si>
    <t xml:space="preserve">   요구와 관계없이 “근로자”에게 교부함(근로기준법 제17조 이행)</t>
    <phoneticPr fontId="2" type="noConversion"/>
  </si>
  <si>
    <t>단시간근로자 표준근로계약서</t>
    <phoneticPr fontId="2" type="noConversion"/>
  </si>
  <si>
    <t xml:space="preserve">부터 </t>
    <phoneticPr fontId="2" type="noConversion"/>
  </si>
  <si>
    <t>※ 근로계약기간을 정하는 경우에는  “</t>
    <phoneticPr fontId="2" type="noConversion"/>
  </si>
  <si>
    <t>까지" 등으로 기재</t>
    <phoneticPr fontId="2" type="noConversion"/>
  </si>
  <si>
    <t>근무장소</t>
    <phoneticPr fontId="2" type="noConversion"/>
  </si>
  <si>
    <t>근로일 및 근로일별 근로시간</t>
    <phoneticPr fontId="2" type="noConversion"/>
  </si>
  <si>
    <t>구분</t>
    <phoneticPr fontId="2" type="noConversion"/>
  </si>
  <si>
    <t>근로시간</t>
    <phoneticPr fontId="2" type="noConversion"/>
  </si>
  <si>
    <t>시업</t>
    <phoneticPr fontId="2" type="noConversion"/>
  </si>
  <si>
    <t>종업</t>
    <phoneticPr fontId="2" type="noConversion"/>
  </si>
  <si>
    <t>휴게시간</t>
    <phoneticPr fontId="2" type="noConversion"/>
  </si>
  <si>
    <t>)요일</t>
    <phoneticPr fontId="2" type="noConversion"/>
  </si>
  <si>
    <t>시간</t>
    <phoneticPr fontId="2" type="noConversion"/>
  </si>
  <si>
    <t>시</t>
    <phoneticPr fontId="2" type="noConversion"/>
  </si>
  <si>
    <t>분</t>
    <phoneticPr fontId="2" type="noConversion"/>
  </si>
  <si>
    <t>ㅇ 주휴일 :</t>
    <phoneticPr fontId="2" type="noConversion"/>
  </si>
  <si>
    <t>임   금</t>
    <phoneticPr fontId="2" type="noConversion"/>
  </si>
  <si>
    <t>- 시간(일, 월)급 :</t>
    <phoneticPr fontId="2" type="noConversion"/>
  </si>
  <si>
    <t>- 상여금 : 있음 (</t>
    <phoneticPr fontId="2" type="noConversion"/>
  </si>
  <si>
    <t>원, 없음 (</t>
    <phoneticPr fontId="2" type="noConversion"/>
  </si>
  <si>
    <t>○</t>
    <phoneticPr fontId="2" type="noConversion"/>
  </si>
  <si>
    <t>원(내역별 기재, 없음 (</t>
    <phoneticPr fontId="2" type="noConversion"/>
  </si>
  <si>
    <t>- 기타급여(제수당 등) : 있음 :</t>
    <phoneticPr fontId="2" type="noConversion"/>
  </si>
  <si>
    <t>- 초과근로에 대한 가산임금률:</t>
    <phoneticPr fontId="2" type="noConversion"/>
  </si>
  <si>
    <t>%</t>
    <phoneticPr fontId="2" type="noConversion"/>
  </si>
  <si>
    <t>※ 단시간근로자와 사용자 사이에 근로하기로 정한 시간을 초과하여 근로하면</t>
    <phoneticPr fontId="2" type="noConversion"/>
  </si>
  <si>
    <t>- 임금지급일 : 매월(매주 또는 매일)</t>
    <phoneticPr fontId="2" type="noConversion"/>
  </si>
  <si>
    <t>익월 10</t>
    <phoneticPr fontId="2" type="noConversion"/>
  </si>
  <si>
    <t>- 지급방법 : 근로자에게 직접지급(</t>
    <phoneticPr fontId="2" type="noConversion"/>
  </si>
  <si>
    <t>),  근로자 명의 예금통장에 입금(</t>
    <phoneticPr fontId="2" type="noConversion"/>
  </si>
  <si>
    <t>6. 연차유급휴가: 통상근로자의 근로시간에 비례하여 연차유급휴가 부여</t>
    <phoneticPr fontId="2" type="noConversion"/>
  </si>
  <si>
    <t>7. 사회보험 적용여부(해당란에 체크)</t>
    <phoneticPr fontId="2" type="noConversion"/>
  </si>
  <si>
    <t>□</t>
    <phoneticPr fontId="2" type="noConversion"/>
  </si>
  <si>
    <t>고용보험</t>
    <phoneticPr fontId="2" type="noConversion"/>
  </si>
  <si>
    <t>산재보험</t>
    <phoneticPr fontId="2" type="noConversion"/>
  </si>
  <si>
    <t>국민연금</t>
    <phoneticPr fontId="2" type="noConversion"/>
  </si>
  <si>
    <t>건강보험</t>
    <phoneticPr fontId="2" type="noConversion"/>
  </si>
  <si>
    <t>8. 근로계약서 교부</t>
    <phoneticPr fontId="2" type="noConversion"/>
  </si>
  <si>
    <t xml:space="preserve">  - “사업주”는 근로계약을 체결함과 동시에 본 계약서를 사본하여 “근로자”의 교부</t>
    <phoneticPr fontId="2" type="noConversion"/>
  </si>
  <si>
    <t xml:space="preserve">     요구와 관계없이 “근로자”에게 교부함(근로기준법 제17조 이행)</t>
    <phoneticPr fontId="2" type="noConversion"/>
  </si>
  <si>
    <t>9. 근로계약, 취업규칙 등의 성실한 이행의무</t>
    <phoneticPr fontId="2" type="noConversion"/>
  </si>
  <si>
    <t xml:space="preserve">   - 사업주와 근로자는 각자가 근로계약, 취업규칙, 단체협약을 지키고 성실하게 이행하여야 함</t>
    <phoneticPr fontId="2" type="noConversion"/>
  </si>
  <si>
    <t>10. 기  타</t>
    <phoneticPr fontId="2" type="noConversion"/>
  </si>
  <si>
    <t xml:space="preserve">   - 이 계약에 정함이 없는 사항은 근로기준법령에 의함</t>
    <phoneticPr fontId="2" type="noConversion"/>
  </si>
  <si>
    <t>주소</t>
    <phoneticPr fontId="2" type="noConversion"/>
  </si>
  <si>
    <t>(전화 :</t>
    <phoneticPr fontId="2" type="noConversion"/>
  </si>
  <si>
    <t>성명</t>
    <phoneticPr fontId="2" type="noConversion"/>
  </si>
  <si>
    <t>화</t>
    <phoneticPr fontId="2" type="noConversion"/>
  </si>
  <si>
    <t>수</t>
    <phoneticPr fontId="2" type="noConversion"/>
  </si>
  <si>
    <t>목</t>
    <phoneticPr fontId="2" type="noConversion"/>
  </si>
  <si>
    <t>금</t>
    <phoneticPr fontId="2" type="noConversion"/>
  </si>
  <si>
    <t>까지</t>
    <phoneticPr fontId="2" type="noConversion"/>
  </si>
  <si>
    <t>■ 외국인근로자의 고용 등에 관한 법률 시행규칙 [별지 제6호서식] &lt;개정 2019. 0. 00.&gt;</t>
    <phoneticPr fontId="2" type="noConversion"/>
  </si>
  <si>
    <t>Standard Labor Contract</t>
    <phoneticPr fontId="2" type="noConversion"/>
  </si>
  <si>
    <t>(앞쪽)</t>
    <phoneticPr fontId="2" type="noConversion"/>
  </si>
  <si>
    <t xml:space="preserve">  아래 당사자는 다음과 같이 근로계약을 체결하고 이를 성실히 이행할 것을 약정한다.</t>
    <phoneticPr fontId="2" type="noConversion"/>
  </si>
  <si>
    <t xml:space="preserve">  The following parties to the contract agree to fully comply with the terms of the contract stated hereinafter.</t>
    <phoneticPr fontId="2" type="noConversion"/>
  </si>
  <si>
    <t>사용자
Employer</t>
    <phoneticPr fontId="2" type="noConversion"/>
  </si>
  <si>
    <t>업체명 Name of the enterprise</t>
    <phoneticPr fontId="2" type="noConversion"/>
  </si>
  <si>
    <t>소재지 Location of the enterprise</t>
    <phoneticPr fontId="2" type="noConversion"/>
  </si>
  <si>
    <t>성명 Name of the employer</t>
    <phoneticPr fontId="2" type="noConversion"/>
  </si>
  <si>
    <t>전화번호 Phone number</t>
    <phoneticPr fontId="2" type="noConversion"/>
  </si>
  <si>
    <t>사업자등록번호(주민등록번호)</t>
    <phoneticPr fontId="2" type="noConversion"/>
  </si>
  <si>
    <t>Identification number</t>
    <phoneticPr fontId="2" type="noConversion"/>
  </si>
  <si>
    <t>근로자
Employee</t>
    <phoneticPr fontId="2" type="noConversion"/>
  </si>
  <si>
    <t>성명 Name of the employee</t>
    <phoneticPr fontId="2" type="noConversion"/>
  </si>
  <si>
    <t>본국주소 Address(Home Country)</t>
    <phoneticPr fontId="2" type="noConversion"/>
  </si>
  <si>
    <t>생년월일 Birthdate</t>
    <phoneticPr fontId="2" type="noConversion"/>
  </si>
  <si>
    <t>82-2-2271-3506</t>
    <phoneticPr fontId="2" type="noConversion"/>
  </si>
  <si>
    <t>HOTEL THE DESIGNERS Dongdaemun</t>
    <phoneticPr fontId="2" type="noConversion"/>
  </si>
  <si>
    <t>04615</t>
    <phoneticPr fontId="2" type="noConversion"/>
  </si>
  <si>
    <t>1. 근로계약기간</t>
    <phoneticPr fontId="2" type="noConversion"/>
  </si>
  <si>
    <t>- 신규 또는 재입국자:</t>
    <phoneticPr fontId="2" type="noConversion"/>
  </si>
  <si>
    <t>)개월</t>
    <phoneticPr fontId="2" type="noConversion"/>
  </si>
  <si>
    <t>- 사업장변경자:</t>
    <phoneticPr fontId="2" type="noConversion"/>
  </si>
  <si>
    <t xml:space="preserve"> * 수습기간:</t>
    <phoneticPr fontId="2" type="noConversion"/>
  </si>
  <si>
    <t>[   ]활용(입국일부터 [   ]1개월  [   ]2개월  [   ]3개월 [    ]개월)   [   ]미활용</t>
    <phoneticPr fontId="2" type="noConversion"/>
  </si>
  <si>
    <t>※ 신규 또는 재입국자의 근로계약기간은 입국일부터 기산함(다만,「외국인근로자의 고용 등에 관한 법률」제</t>
    <phoneticPr fontId="2" type="noConversion"/>
  </si>
  <si>
    <t>18조의4제1항에 따라 재입국(성실재입국)한 경우는 입국하여 근로를 시작한 날부터 기산함).</t>
    <phoneticPr fontId="2" type="noConversion"/>
  </si>
  <si>
    <t>- Newcomers or Re-entering employee: (            ) month(s)</t>
    <phoneticPr fontId="2" type="noConversion"/>
  </si>
  <si>
    <t>- Employee who changed workplace: from (                YY/MM/DD) to (              YY/MM/DD)</t>
    <phoneticPr fontId="2" type="noConversion"/>
  </si>
  <si>
    <t xml:space="preserve">* Probation period: [   ] Included (for [   ] 1 month  [   ] 2 months  [   ] 3 </t>
    <phoneticPr fontId="2" type="noConversion"/>
  </si>
  <si>
    <t xml:space="preserve">※ The employment term for newcomers and re-entering employees will begin on their date </t>
    <phoneticPr fontId="2" type="noConversion"/>
  </si>
  <si>
    <t xml:space="preserve">of arrival in Korea, while the employment of those who re-entered through the committed </t>
    <phoneticPr fontId="2" type="noConversion"/>
  </si>
  <si>
    <t xml:space="preserve">workers’ system will commence on their first day of work as stipulated in Article 18-4 </t>
    <phoneticPr fontId="2" type="noConversion"/>
  </si>
  <si>
    <t xml:space="preserve">(1) of Act on Foreign Workers` Employment, etc. </t>
    <phoneticPr fontId="2" type="noConversion"/>
  </si>
  <si>
    <t>1. Term of Labor
   contract</t>
    <phoneticPr fontId="2" type="noConversion"/>
  </si>
  <si>
    <t>2. 근로장소</t>
    <phoneticPr fontId="2" type="noConversion"/>
  </si>
  <si>
    <t>※ 근로자를 이 계약서에서 정한 장소 외에서 근로하게 해서는 안 됨.</t>
    <phoneticPr fontId="2" type="noConversion"/>
  </si>
  <si>
    <t>2. Place of
   employment</t>
    <phoneticPr fontId="2" type="noConversion"/>
  </si>
  <si>
    <t>※ The undersigned employee is not allowed to work apart from the contract enterprise.</t>
    <phoneticPr fontId="2" type="noConversion"/>
  </si>
  <si>
    <t xml:space="preserve">3. 업무내용 </t>
    <phoneticPr fontId="2" type="noConversion"/>
  </si>
  <si>
    <t>- 업종:</t>
    <phoneticPr fontId="2" type="noConversion"/>
  </si>
  <si>
    <t>- 사업내용:</t>
    <phoneticPr fontId="2" type="noConversion"/>
  </si>
  <si>
    <t>- 직무내용:</t>
    <phoneticPr fontId="2" type="noConversion"/>
  </si>
  <si>
    <t xml:space="preserve">(외국인근로자가 사업장에서 수행할 구체적인 업무를 반드시 기재) </t>
    <phoneticPr fontId="2" type="noConversion"/>
  </si>
  <si>
    <t>- Industry:</t>
    <phoneticPr fontId="2" type="noConversion"/>
  </si>
  <si>
    <t>- Business description:</t>
    <phoneticPr fontId="2" type="noConversion"/>
  </si>
  <si>
    <t xml:space="preserve">- Job description: (Detailed duties and responsibilities of the employee must be stated)   </t>
    <phoneticPr fontId="2" type="noConversion"/>
  </si>
  <si>
    <t>3. Description
   of work</t>
    <phoneticPr fontId="2" type="noConversion"/>
  </si>
  <si>
    <t>4. 근로시간</t>
    <phoneticPr fontId="2" type="noConversion"/>
  </si>
  <si>
    <t>- 1일 평균 시간외 근로시간:</t>
    <phoneticPr fontId="2" type="noConversion"/>
  </si>
  <si>
    <t xml:space="preserve">   (사업장 사정에 따라 변동 가능:</t>
    <phoneticPr fontId="2" type="noConversion"/>
  </si>
  <si>
    <t>시간 이내)</t>
    <phoneticPr fontId="2" type="noConversion"/>
  </si>
  <si>
    <t>- 교대제 ( [   ]2조2교대, [   ]3조3교대, [   ]4조3교대, [   ]기타 )</t>
    <phoneticPr fontId="2" type="noConversion"/>
  </si>
  <si>
    <t xml:space="preserve"> from (</t>
    <phoneticPr fontId="2" type="noConversion"/>
  </si>
  <si>
    <t>to (</t>
    <phoneticPr fontId="2" type="noConversion"/>
  </si>
  <si>
    <t>- average daily over time:</t>
    <phoneticPr fontId="2" type="noConversion"/>
  </si>
  <si>
    <t>hours</t>
    <phoneticPr fontId="2" type="noConversion"/>
  </si>
  <si>
    <t xml:space="preserve">  (changeable depending on the condition of </t>
    <phoneticPr fontId="2" type="noConversion"/>
  </si>
  <si>
    <t>a company): up to</t>
    <phoneticPr fontId="2" type="noConversion"/>
  </si>
  <si>
    <t xml:space="preserve">- shift system ( [   ]2groups 2shifts, [   ]3groups </t>
    <phoneticPr fontId="2" type="noConversion"/>
  </si>
  <si>
    <t xml:space="preserve">  3shifts, [   ]4groups 3shifts, [   ]etc.)</t>
    <phoneticPr fontId="2" type="noConversion"/>
  </si>
  <si>
    <t>4. Working hours</t>
    <phoneticPr fontId="2" type="noConversion"/>
  </si>
  <si>
    <t>※ 가사사용인, 개인간병인의 
   경우에는 기재를 생략할 수 
   있음.
※ An employer of workers in 
   domestic help, nursing can 
   omit the working hours.</t>
    <phoneticPr fontId="2" type="noConversion"/>
  </si>
  <si>
    <t>5. 휴게시간</t>
    <phoneticPr fontId="2" type="noConversion"/>
  </si>
  <si>
    <t>5. Recess hours</t>
    <phoneticPr fontId="2" type="noConversion"/>
  </si>
  <si>
    <t>1일</t>
    <phoneticPr fontId="2" type="noConversion"/>
  </si>
  <si>
    <t>) minutes per day</t>
    <phoneticPr fontId="2" type="noConversion"/>
  </si>
  <si>
    <t>6. 휴일</t>
    <phoneticPr fontId="2" type="noConversion"/>
  </si>
  <si>
    <t>6. Holidays</t>
    <phoneticPr fontId="2" type="noConversion"/>
  </si>
  <si>
    <t>[   ]일요일 [   ]공휴일([   ]유급 [   ]무급)</t>
    <phoneticPr fontId="2" type="noConversion"/>
  </si>
  <si>
    <t>[   ]Sunday [   ]Legal holiday([   ]Paid [   ]Unpaid)</t>
    <phoneticPr fontId="2" type="noConversion"/>
  </si>
  <si>
    <t>[   ]Every saturday [   ]Every other Saturday [   ]etc.(                                          )</t>
    <phoneticPr fontId="2" type="noConversion"/>
  </si>
  <si>
    <t>[   ]매주 토요일 [    ]격주 토요일, [    ]기타(                                                      )</t>
    <phoneticPr fontId="2" type="noConversion"/>
  </si>
  <si>
    <t>210mm×297mm[백상지(80g/㎡) 또는 중질지(80g/㎡)]</t>
    <phoneticPr fontId="2" type="noConversion"/>
  </si>
  <si>
    <t>months from entry date – or specify other: ________________________________.), [   ] Not included</t>
    <phoneticPr fontId="2" type="noConversion"/>
  </si>
  <si>
    <t>(뒤쪽)</t>
    <phoneticPr fontId="2" type="noConversion"/>
  </si>
  <si>
    <t>1) 월 통상임금       (</t>
    <phoneticPr fontId="2" type="noConversion"/>
  </si>
  <si>
    <t>)원</t>
    <phoneticPr fontId="2" type="noConversion"/>
  </si>
  <si>
    <t xml:space="preserve"> - 고정적 수당: (</t>
    <phoneticPr fontId="2" type="noConversion"/>
  </si>
  <si>
    <t>수당 :</t>
    <phoneticPr fontId="2" type="noConversion"/>
  </si>
  <si>
    <t>원), (</t>
    <phoneticPr fontId="2" type="noConversion"/>
  </si>
  <si>
    <t xml:space="preserve">원), </t>
    <phoneticPr fontId="2" type="noConversion"/>
  </si>
  <si>
    <t xml:space="preserve"> * 수습기간 중 임금 (</t>
    <phoneticPr fontId="2" type="noConversion"/>
  </si>
  <si>
    <t>원, 수습시작일부터 3개월 이내 근무기간 (</t>
    <phoneticPr fontId="2" type="noConversion"/>
  </si>
  <si>
    <t xml:space="preserve">2) 연장, 야간, 휴일근로에 대해서는 통상임금의 50%를 가산하여 수당 지급(상시근로자 4인 이하 사업장에는 </t>
    <phoneticPr fontId="2" type="noConversion"/>
  </si>
  <si>
    <t xml:space="preserve">해당되지 않음) </t>
    <phoneticPr fontId="2" type="noConversion"/>
  </si>
  <si>
    <t>7. 임금</t>
    <phoneticPr fontId="2" type="noConversion"/>
  </si>
  <si>
    <t>)won</t>
    <phoneticPr fontId="2" type="noConversion"/>
  </si>
  <si>
    <t xml:space="preserve">1) Monthly Normal wages    (         </t>
    <phoneticPr fontId="2" type="noConversion"/>
  </si>
  <si>
    <t xml:space="preserve">   - Basic pay[(Monthly, hourly, daily, weekly) wage]  (</t>
    <phoneticPr fontId="2" type="noConversion"/>
  </si>
  <si>
    <t xml:space="preserve"> - 기본급[(월, 시간, 일, 주)급]     (</t>
    <phoneticPr fontId="2" type="noConversion"/>
  </si>
  <si>
    <t xml:space="preserve">   - Fixed benefits: (</t>
    <phoneticPr fontId="2" type="noConversion"/>
  </si>
  <si>
    <t>fixed benefits :</t>
    <phoneticPr fontId="2" type="noConversion"/>
  </si>
  <si>
    <t>)won,(</t>
    <phoneticPr fontId="2" type="noConversion"/>
  </si>
  <si>
    <t xml:space="preserve">   - Bonus: (</t>
    <phoneticPr fontId="2" type="noConversion"/>
  </si>
  <si>
    <t xml:space="preserve"> * Wage during probation period: (</t>
    <phoneticPr fontId="2" type="noConversion"/>
  </si>
  <si>
    <t xml:space="preserve">)won, but for up to the first 3 months </t>
    <phoneticPr fontId="2" type="noConversion"/>
  </si>
  <si>
    <t>of probation period: (</t>
    <phoneticPr fontId="2" type="noConversion"/>
  </si>
  <si>
    <t xml:space="preserve">2) Overtime, night shift or holiday will be paid 50% more than the employee’s </t>
    <phoneticPr fontId="2" type="noConversion"/>
  </si>
  <si>
    <t>regular rate of pay(not applied to business with 4 or less employees).</t>
    <phoneticPr fontId="2" type="noConversion"/>
  </si>
  <si>
    <t>7. Payment</t>
    <phoneticPr fontId="2" type="noConversion"/>
  </si>
  <si>
    <t>8. 임금지급일</t>
    <phoneticPr fontId="2" type="noConversion"/>
  </si>
  <si>
    <t>매월 (</t>
    <phoneticPr fontId="2" type="noConversion"/>
  </si>
  <si>
    <t>)일 또는 매주 (</t>
    <phoneticPr fontId="2" type="noConversion"/>
  </si>
  <si>
    <r>
      <t>)요일.</t>
    </r>
    <r>
      <rPr>
        <sz val="9"/>
        <color theme="1"/>
        <rFont val="맑은 고딕"/>
        <family val="3"/>
        <charset val="129"/>
        <scheme val="minor"/>
      </rPr>
      <t xml:space="preserve"> 다만, 임금 지급일이 공휴일인 경우에는 전날에 지급함.</t>
    </r>
    <phoneticPr fontId="2" type="noConversion"/>
  </si>
  <si>
    <t>Every (</t>
    <phoneticPr fontId="2" type="noConversion"/>
  </si>
  <si>
    <t>)th day of the month or every (</t>
    <phoneticPr fontId="2" type="noConversion"/>
  </si>
  <si>
    <t>day) of the week. If the</t>
    <phoneticPr fontId="2" type="noConversion"/>
  </si>
  <si>
    <t xml:space="preserve"> payment date falls on a holiday, the paymenvery week.t will be made on the </t>
    <phoneticPr fontId="2" type="noConversion"/>
  </si>
  <si>
    <t xml:space="preserve"> day before the holiday.</t>
    <phoneticPr fontId="2" type="noConversion"/>
  </si>
  <si>
    <t>8. Payment date</t>
    <phoneticPr fontId="2" type="noConversion"/>
  </si>
  <si>
    <t>9. 지급방법</t>
    <phoneticPr fontId="2" type="noConversion"/>
  </si>
  <si>
    <t>[    ]직접 지급,   [    ]통장 입금</t>
    <phoneticPr fontId="2" type="noConversion"/>
  </si>
  <si>
    <t>※ 사용자는 근로자 명의로 된 예금통장 및 도장을 관리해서는 안 됨.</t>
    <phoneticPr fontId="2" type="noConversion"/>
  </si>
  <si>
    <t>9. Payment
   methods</t>
    <phoneticPr fontId="2" type="noConversion"/>
  </si>
  <si>
    <t>[    ]In person, [    ]By direct deposit transfer into the employee's account</t>
    <phoneticPr fontId="2" type="noConversion"/>
  </si>
  <si>
    <t>※ The employer will not retain the bank book and the seal of the employee.</t>
    <phoneticPr fontId="2" type="noConversion"/>
  </si>
  <si>
    <t>1) 숙박시설 제공</t>
    <phoneticPr fontId="2" type="noConversion"/>
  </si>
  <si>
    <t xml:space="preserve">   - 숙박시설 제공 여부: [    ]제공   [    ]미제공</t>
    <phoneticPr fontId="2" type="noConversion"/>
  </si>
  <si>
    <t xml:space="preserve">     제공 시, 숙박시설의 유형([   ]주택, [   ]고시원, [   ]오피스텔, [   ]숙박시설(여관, 호스텔, 펜션 등), </t>
    <phoneticPr fontId="2" type="noConversion"/>
  </si>
  <si>
    <t xml:space="preserve"> [   ]컨테이너, [   ]조립식 패널,  [   ]사업장 건물, 기타 주택형태 시설(                                    )</t>
    <phoneticPr fontId="2" type="noConversion"/>
  </si>
  <si>
    <t xml:space="preserve">   - 숙박시설 제공 시 근로자 부담금액: 매월</t>
    <phoneticPr fontId="2" type="noConversion"/>
  </si>
  <si>
    <t>2) 식사 제공</t>
    <phoneticPr fontId="2" type="noConversion"/>
  </si>
  <si>
    <t xml:space="preserve">   - 식사 제공 여부: 제공([    ]조식, [    ]중식, [    ]석식)    [    ]미제공   </t>
    <phoneticPr fontId="2" type="noConversion"/>
  </si>
  <si>
    <t xml:space="preserve">   - 식사 제공 시 근로자 부담금액: 매월</t>
    <phoneticPr fontId="2" type="noConversion"/>
  </si>
  <si>
    <t xml:space="preserve">※ 근로자의 비용 부담 수준은 사용자와 근로자 간 협의(신규 또는 재입국자의 경우 입국 이후)에 </t>
    <phoneticPr fontId="2" type="noConversion"/>
  </si>
  <si>
    <t xml:space="preserve">    따라 별도로 결정.</t>
    <phoneticPr fontId="2" type="noConversion"/>
  </si>
  <si>
    <t>10. 숙식제공</t>
    <phoneticPr fontId="2" type="noConversion"/>
  </si>
  <si>
    <t>1) Provision of accommodation</t>
    <phoneticPr fontId="2" type="noConversion"/>
  </si>
  <si>
    <t xml:space="preserve">   - Provision of accommodation: [    ]Provided, [    ]Not provided </t>
    <phoneticPr fontId="2" type="noConversion"/>
  </si>
  <si>
    <t xml:space="preserve">     (If provided, type of accommodations: [    ]Detached houses, [    ]Goshiwans, </t>
    <phoneticPr fontId="2" type="noConversion"/>
  </si>
  <si>
    <t xml:space="preserve">      [    ]Studio flats,  [      ]Lodging facility (such as a motel, hostel, pension </t>
    <phoneticPr fontId="2" type="noConversion"/>
  </si>
  <si>
    <t xml:space="preserve">      hotel, etc.), [    ]Container boxes [     ]SIP panel constructions, [    ]Rooms within the </t>
    <phoneticPr fontId="2" type="noConversion"/>
  </si>
  <si>
    <t xml:space="preserve">      business building – or specify other housing or boarding facilities ________________________.)</t>
    <phoneticPr fontId="2" type="noConversion"/>
  </si>
  <si>
    <t xml:space="preserve">   - Cost of accommodation paid by employee:</t>
    <phoneticPr fontId="2" type="noConversion"/>
  </si>
  <si>
    <t>2) Provision of meals</t>
    <phoneticPr fontId="2" type="noConversion"/>
  </si>
  <si>
    <t xml:space="preserve">   - Provision of meals: [    ]Provided([    ]breakfast, [   ]lunch, [    ]dinner), [    ] Not provided </t>
    <phoneticPr fontId="2" type="noConversion"/>
  </si>
  <si>
    <t xml:space="preserve">   - Cost of meals paid by employee:</t>
    <phoneticPr fontId="2" type="noConversion"/>
  </si>
  <si>
    <t>won/month</t>
    <phoneticPr fontId="2" type="noConversion"/>
  </si>
  <si>
    <t xml:space="preserve">※ The amount of costs paid by employee, will be determined by mutual consultation </t>
    <phoneticPr fontId="2" type="noConversion"/>
  </si>
  <si>
    <t xml:space="preserve">    between the employer and employee (Newcomers and re-entering employees will consult </t>
    <phoneticPr fontId="2" type="noConversion"/>
  </si>
  <si>
    <t xml:space="preserve">    with their employers after arrival in Korea).</t>
    <phoneticPr fontId="2" type="noConversion"/>
  </si>
  <si>
    <t>10. Accommo-dationsand Meals</t>
    <phoneticPr fontId="2" type="noConversion"/>
  </si>
  <si>
    <t>11. 사용자와 근로자는 각자가 근로계약, 취업규칙, 단체협약을 지키고 성실하게 이행하여야 한다.</t>
    <phoneticPr fontId="2" type="noConversion"/>
  </si>
  <si>
    <t xml:space="preserve">11. Both employees and employers shall comply with collective agreements, rules of employment, </t>
    <phoneticPr fontId="2" type="noConversion"/>
  </si>
  <si>
    <t xml:space="preserve">     and terms of labor contracts and be obliged to fulfill them in good faith.</t>
    <phoneticPr fontId="2" type="noConversion"/>
  </si>
  <si>
    <t>12. 이 계약에서 정하지 않은 사항은 「근로기준법」에서 정하는 바에 따른다.</t>
    <phoneticPr fontId="2" type="noConversion"/>
  </si>
  <si>
    <t xml:space="preserve">     ※ 가사서비스업 및 개인간병인에 종사하는 외국인근로자의 경우 근로시간, 휴일ㆍ휴가, 그 밖에 모든 근로조건에 </t>
    <phoneticPr fontId="2" type="noConversion"/>
  </si>
  <si>
    <t xml:space="preserve">        대해 사용자와 자유롭게 계약을 체결하는 것이 가능합니다.</t>
    <phoneticPr fontId="2" type="noConversion"/>
  </si>
  <si>
    <t>12. Other matters not regulated in this contract will follow provisions of the Labor Standards Act.</t>
    <phoneticPr fontId="2" type="noConversion"/>
  </si>
  <si>
    <t xml:space="preserve">   ※ The terms and conditions of the labor contract for employees in domestic help and nursing can be freely </t>
    <phoneticPr fontId="2" type="noConversion"/>
  </si>
  <si>
    <t xml:space="preserve">      decided through the agreement between an employer and an employee.</t>
    <phoneticPr fontId="2" type="noConversion"/>
  </si>
  <si>
    <t xml:space="preserve"> (서명 또는 인)</t>
    <phoneticPr fontId="2" type="noConversion"/>
  </si>
  <si>
    <t>사용자:</t>
    <phoneticPr fontId="2" type="noConversion"/>
  </si>
  <si>
    <t xml:space="preserve"> (signature)</t>
    <phoneticPr fontId="2" type="noConversion"/>
  </si>
  <si>
    <t>Employer:</t>
    <phoneticPr fontId="2" type="noConversion"/>
  </si>
  <si>
    <t>근로자:</t>
    <phoneticPr fontId="2" type="noConversion"/>
  </si>
  <si>
    <t>Employee:</t>
    <phoneticPr fontId="2" type="noConversion"/>
  </si>
  <si>
    <t>표준근로계약서(농업ㆍ축산업ㆍ어업 분야)</t>
    <phoneticPr fontId="2" type="noConversion"/>
  </si>
  <si>
    <t>■ 외국인근로자의 고용 등에 관한 법률 시행규칙 [별지 제6호의2서식] &lt;개정 2019. 0. 00.&gt;</t>
    <phoneticPr fontId="2" type="noConversion"/>
  </si>
  <si>
    <t>Standard Labor Contract(For Agriculture, Livestock and Fishery Sectors)</t>
    <phoneticPr fontId="2" type="noConversion"/>
  </si>
  <si>
    <t>※ 외국인근로자가 사업장에서 실제 수행하게 될 구체적인 업무를 반드시 상세하게 기재합니다</t>
    <phoneticPr fontId="2" type="noConversion"/>
  </si>
  <si>
    <t>(예시, 딸기 재배, 돼지사육 및 축사관리, 어로작업 및 굴양식 등)</t>
    <phoneticPr fontId="2" type="noConversion"/>
  </si>
  <si>
    <t xml:space="preserve"> (e.g. strawberry growing, pig care and barn management, fishing and oyster farming, etc.) </t>
    <phoneticPr fontId="2" type="noConversion"/>
  </si>
  <si>
    <r>
      <t xml:space="preserve">- Job description: </t>
    </r>
    <r>
      <rPr>
        <sz val="9"/>
        <color theme="1"/>
        <rFont val="맑은 고딕"/>
        <family val="3"/>
        <charset val="129"/>
        <scheme val="minor"/>
      </rPr>
      <t xml:space="preserve">※ Detailed duties and responsibilities of the employee  must be stated. </t>
    </r>
    <phoneticPr fontId="2" type="noConversion"/>
  </si>
  <si>
    <t>*「근로기준법」제63조에 따른 농림, 축산, 양잠, 수산 사업의 경우 같은 법에 따른 근로시간, 휴게, 휴일에 관한  규정은 적용받지 않음.
*In pursuant to the Article 63 of the Labor Standards Act, working hours, recess hours, off-days are not applied to agriculture, forestry, livestock breeding, silk-raising farming and marine product businesses.</t>
    <phoneticPr fontId="2" type="noConversion"/>
  </si>
  <si>
    <t>) 시간</t>
    <phoneticPr fontId="2" type="noConversion"/>
  </si>
  <si>
    <t xml:space="preserve"> ※ 농번기, 농한기(어업의 경우 성어기, 휴어기), 계절․기상 요인에 따라  </t>
    <phoneticPr fontId="2" type="noConversion"/>
  </si>
  <si>
    <t>)시간 내에서 변경 가능</t>
    <phoneticPr fontId="2" type="noConversion"/>
  </si>
  <si>
    <t xml:space="preserve"> - Regular working hours: from</t>
    <phoneticPr fontId="2" type="noConversion"/>
  </si>
  <si>
    <t>to</t>
    <phoneticPr fontId="2" type="noConversion"/>
  </si>
  <si>
    <t>분 - 월(</t>
    <phoneticPr fontId="2" type="noConversion"/>
  </si>
  <si>
    <t>- (</t>
    <phoneticPr fontId="2" type="noConversion"/>
  </si>
  <si>
    <t>)hours/month</t>
    <phoneticPr fontId="2" type="noConversion"/>
  </si>
  <si>
    <t xml:space="preserve"> ※ Daily working hours are changeable up to ( </t>
    <phoneticPr fontId="2" type="noConversion"/>
  </si>
  <si>
    <t xml:space="preserve">)hours </t>
    <phoneticPr fontId="2" type="noConversion"/>
  </si>
  <si>
    <t xml:space="preserve">    depending on seasonal work availability and climate changes for the </t>
    <phoneticPr fontId="2" type="noConversion"/>
  </si>
  <si>
    <t xml:space="preserve">    agriculture and fisheries industry (e.g. peak and off-seasons)</t>
    <phoneticPr fontId="2" type="noConversion"/>
  </si>
  <si>
    <t>)회,</t>
    <phoneticPr fontId="2" type="noConversion"/>
  </si>
  <si>
    <t>)시간</t>
    <phoneticPr fontId="2" type="noConversion"/>
  </si>
  <si>
    <t>)분</t>
    <phoneticPr fontId="2" type="noConversion"/>
  </si>
  <si>
    <t>) hour(s) (</t>
    <phoneticPr fontId="2" type="noConversion"/>
  </si>
  <si>
    <t>) minute(s) per day</t>
    <phoneticPr fontId="2" type="noConversion"/>
  </si>
  <si>
    <t>) times  for a total of(</t>
    <phoneticPr fontId="2" type="noConversion"/>
  </si>
  <si>
    <t>※ 휴일은 정기적으로 부여하는 것을 원칙으로 하되, 당사자가 협의하여 날짜를 조정할 수 있음.</t>
    <phoneticPr fontId="2" type="noConversion"/>
  </si>
  <si>
    <t>[   ] 1 time/week, [   ] 1 time/month, [   ] 2 times/month, [   ] 3 times/month [ ] etc. (           )</t>
    <phoneticPr fontId="2" type="noConversion"/>
  </si>
  <si>
    <t xml:space="preserve"> ※ Holidays should be given on a regular basis, the employer and employee can </t>
    <phoneticPr fontId="2" type="noConversion"/>
  </si>
  <si>
    <t xml:space="preserve"> change the date through consultation.</t>
    <phoneticPr fontId="2" type="noConversion"/>
  </si>
  <si>
    <t xml:space="preserve">Peak seasons : [   ] 1 time/week, [   ] 1 time/month, [   ] 2 times/month, </t>
    <phoneticPr fontId="2" type="noConversion"/>
  </si>
  <si>
    <t>1) [   ]시간급, [   ]일급, [   ]월급 : (</t>
    <phoneticPr fontId="2" type="noConversion"/>
  </si>
  <si>
    <t>2) 상여금 및 수당: [    ]지급(상여금:</t>
    <phoneticPr fontId="2" type="noConversion"/>
  </si>
  <si>
    <t>원, 수당 :</t>
    <phoneticPr fontId="2" type="noConversion"/>
  </si>
  <si>
    <t>원), [    ]미지급</t>
    <phoneticPr fontId="2" type="noConversion"/>
  </si>
  <si>
    <t>* 수습기간 중 임금 (</t>
    <phoneticPr fontId="2" type="noConversion"/>
  </si>
  <si>
    <t xml:space="preserve">)원, 수습시작일부터 3개월 이내 근무기간 ( </t>
    <phoneticPr fontId="2" type="noConversion"/>
  </si>
  <si>
    <t xml:space="preserve">* 근로시간에서 정한 시간을 넘는 연장근로에 대해 시간당 ( </t>
    <phoneticPr fontId="2" type="noConversion"/>
  </si>
  <si>
    <t>)원을 지급함.</t>
    <phoneticPr fontId="2" type="noConversion"/>
  </si>
  <si>
    <t>※ 야간근로(당일 22:00~다음날 06:00)에 대해서는 통상임금의 50%를 가산임금으로 지급해야 함</t>
    <phoneticPr fontId="2" type="noConversion"/>
  </si>
  <si>
    <t>(상시근로자 4인 이하 사업장에는 해당되지 않음).</t>
    <phoneticPr fontId="2" type="noConversion"/>
  </si>
  <si>
    <t>1) Wage:</t>
    <phoneticPr fontId="2" type="noConversion"/>
  </si>
  <si>
    <t>won / ([   ]Hour /[   ]Day /[   ]Month)</t>
    <phoneticPr fontId="2" type="noConversion"/>
  </si>
  <si>
    <t>2) Bonus or extra pay: [    ]Paid, [    ]Unpaid</t>
    <phoneticPr fontId="2" type="noConversion"/>
  </si>
  <si>
    <t>If paid, (bonus:</t>
    <phoneticPr fontId="2" type="noConversion"/>
  </si>
  <si>
    <t>won, extra pay:</t>
    <phoneticPr fontId="2" type="noConversion"/>
  </si>
  <si>
    <t>won)</t>
    <phoneticPr fontId="2" type="noConversion"/>
  </si>
  <si>
    <t>* Wage during probation period: (</t>
    <phoneticPr fontId="2" type="noConversion"/>
  </si>
  <si>
    <t>)won, but for up to the first 3 months of probation</t>
    <phoneticPr fontId="2" type="noConversion"/>
  </si>
  <si>
    <t>* The employee will be paid at the overtime rate of (</t>
    <phoneticPr fontId="2" type="noConversion"/>
  </si>
  <si>
    <t>) won/hour.</t>
    <phoneticPr fontId="2" type="noConversion"/>
  </si>
  <si>
    <t xml:space="preserve"> ※ A Night shift (from 10PM to 6AM on the next day) will be paid 50% more than the employee's </t>
    <phoneticPr fontId="2" type="noConversion"/>
  </si>
  <si>
    <t xml:space="preserve">regular rate of pay (This is not applicable to businesses with 4 or less employees). </t>
    <phoneticPr fontId="2" type="noConversion"/>
  </si>
  <si>
    <t>day) of the week.  If the payment</t>
    <phoneticPr fontId="2" type="noConversion"/>
  </si>
  <si>
    <t>day falls on a holiday, the payment will be made one day before the holiday.</t>
    <phoneticPr fontId="2" type="noConversion"/>
  </si>
  <si>
    <t>(YY/MM/DD)</t>
    <phoneticPr fontId="2" type="noConversion"/>
  </si>
  <si>
    <t>F</t>
    <phoneticPr fontId="2" type="noConversion"/>
  </si>
  <si>
    <t>JOO EON-KYU</t>
    <phoneticPr fontId="2" type="noConversion"/>
  </si>
  <si>
    <t>Sun-Woo Accounting Firm</t>
    <phoneticPr fontId="2" type="noConversion"/>
  </si>
  <si>
    <t xml:space="preserve">306, Toegye-ro, Jung-gu, Seoul , 04615, S. Korea </t>
    <phoneticPr fontId="2" type="noConversion"/>
  </si>
  <si>
    <t>전화번호</t>
    <phoneticPr fontId="2" type="noConversion"/>
  </si>
  <si>
    <t>호텔디자이너스 동대문</t>
    <phoneticPr fontId="2" type="noConversion"/>
  </si>
  <si>
    <t>국문</t>
    <phoneticPr fontId="2" type="noConversion"/>
  </si>
  <si>
    <t>영문</t>
    <phoneticPr fontId="2" type="noConversion"/>
  </si>
  <si>
    <t>우편번호</t>
    <phoneticPr fontId="2" type="noConversion"/>
  </si>
  <si>
    <t>서울시 중구 퇴계로 306 (쌍림동270-2)</t>
    <phoneticPr fontId="2" type="noConversion"/>
  </si>
  <si>
    <t>주언규</t>
    <phoneticPr fontId="2" type="noConversion"/>
  </si>
  <si>
    <t>02) 2271-3506</t>
    <phoneticPr fontId="2" type="noConversion"/>
  </si>
  <si>
    <t>사업주</t>
    <phoneticPr fontId="2" type="noConversion"/>
  </si>
  <si>
    <t>근로자</t>
    <phoneticPr fontId="2" type="noConversion"/>
  </si>
  <si>
    <t>31106</t>
    <phoneticPr fontId="2" type="noConversion"/>
  </si>
  <si>
    <t>충남 천안시 서북구 두정동 1369번지 청풍프라자 6층</t>
    <phoneticPr fontId="2" type="noConversion"/>
  </si>
  <si>
    <t>Postal code</t>
    <phoneticPr fontId="2" type="noConversion"/>
  </si>
  <si>
    <t>Use a new address</t>
    <phoneticPr fontId="2" type="noConversion"/>
  </si>
  <si>
    <t>Last name , First name</t>
    <phoneticPr fontId="2" type="noConversion"/>
  </si>
  <si>
    <t>Republic of Korea</t>
    <phoneticPr fontId="2" type="noConversion"/>
  </si>
  <si>
    <t xml:space="preserve">6F, Cheongpung plaza Bldg, 103, Oseong-ro, Seobuk-gu, Cheonan-si, Chungcheongnam-do , 31106, South Korea </t>
    <phoneticPr fontId="2" type="noConversion"/>
  </si>
  <si>
    <t>010-8957-5106</t>
    <phoneticPr fontId="2" type="noConversion"/>
  </si>
  <si>
    <t>M.82-10-8957-5106</t>
    <phoneticPr fontId="2" type="noConversion"/>
  </si>
  <si>
    <t>호텔 서비스원</t>
    <phoneticPr fontId="2" type="noConversion"/>
  </si>
  <si>
    <t>한국표준직업분류</t>
    <phoneticPr fontId="2" type="noConversion"/>
  </si>
  <si>
    <t>근무시간</t>
    <phoneticPr fontId="2" type="noConversion"/>
  </si>
  <si>
    <t>주근무일수</t>
    <phoneticPr fontId="2" type="noConversion"/>
  </si>
  <si>
    <t>일요일</t>
    <phoneticPr fontId="2" type="noConversion"/>
  </si>
  <si>
    <t>근로개시일(입사일)</t>
    <phoneticPr fontId="2" type="noConversion"/>
  </si>
  <si>
    <t>근로종료일(이직일)</t>
    <phoneticPr fontId="2" type="noConversion"/>
  </si>
  <si>
    <t>주선우</t>
    <phoneticPr fontId="2" type="noConversion"/>
  </si>
  <si>
    <t>JU SUN-WOO</t>
    <phoneticPr fontId="2" type="noConversion"/>
  </si>
  <si>
    <t>사업자등록번호</t>
    <phoneticPr fontId="2" type="noConversion"/>
  </si>
  <si>
    <t>주민등록번호</t>
    <phoneticPr fontId="2" type="noConversion"/>
  </si>
  <si>
    <t>Front Desk Staff</t>
    <phoneticPr fontId="2" type="noConversion"/>
  </si>
  <si>
    <t>업종</t>
    <phoneticPr fontId="2" type="noConversion"/>
  </si>
  <si>
    <t>숙박업</t>
    <phoneticPr fontId="2" type="noConversion"/>
  </si>
  <si>
    <t>lodging industry</t>
    <phoneticPr fontId="2" type="noConversion"/>
  </si>
  <si>
    <t>호텔</t>
    <phoneticPr fontId="2" type="noConversion"/>
  </si>
  <si>
    <t>사업내용</t>
    <phoneticPr fontId="2" type="noConversion"/>
  </si>
  <si>
    <t>HOTEL</t>
    <phoneticPr fontId="2" type="noConversion"/>
  </si>
  <si>
    <t xml:space="preserve">    농번기(성어기) : [   ]주1회, [   ]월1회, [   ]월2회, [   ]월3회, [   ]기타 (                           )</t>
    <phoneticPr fontId="2" type="noConversion"/>
  </si>
  <si>
    <t>[   ] 주1회,  [   ] 월1회,  [   ] 월2회,  [   ] 월3회,  [   ] 기타 (                                          )</t>
    <phoneticPr fontId="2" type="noConversion"/>
  </si>
  <si>
    <t xml:space="preserve">  [   ] 3 times/month, [   ] etc. (                                                       )</t>
    <phoneticPr fontId="2" type="noConversion"/>
  </si>
  <si>
    <t xml:space="preserve">표준 근로계약서 (7종) 게시 고용노동부 </t>
    <phoneticPr fontId="2" type="noConversion"/>
  </si>
  <si>
    <t>표준 근로계약서 엑셀</t>
    <phoneticPr fontId="2" type="noConversion"/>
  </si>
  <si>
    <t>1. 근로계약서 작성 시기 : 근로자 수와 관계 없이 모든 사업장에서 반드시 근로 개시 전 작성</t>
    <phoneticPr fontId="2" type="noConversion"/>
  </si>
  <si>
    <t>▶ 주휴수당을 지급하지 않은 사용자는 근로기준법 제10조에 따라 3년 이하의 징역 또는 3천만원 이하의 벌금을 받을 수 있음.</t>
    <phoneticPr fontId="2" type="noConversion"/>
  </si>
  <si>
    <t>♣ 주휴수당 미지급시에는 처벌을 받나요</t>
    <phoneticPr fontId="2" type="noConversion"/>
  </si>
  <si>
    <t>♣ 해고 예고 적용 제외 사유</t>
    <phoneticPr fontId="2" type="noConversion"/>
  </si>
  <si>
    <t>▶ 근로자 고의로 사업에 막대한 지장 초래, 천재사변, 그 밖의 부득이한 사유로 사업 운영이 불가피한 경우</t>
    <phoneticPr fontId="2" type="noConversion"/>
  </si>
  <si>
    <t>근로자가 계속 근로한 기간이 3개월 미만인 경우</t>
    <phoneticPr fontId="2" type="noConversion"/>
  </si>
  <si>
    <t>♣ 근로자 입퇴사 시 고용보험 처리</t>
    <phoneticPr fontId="2" type="noConversion"/>
  </si>
  <si>
    <t>▶ 채용 시 : 다음 달 15일 까지 피보험자격 취득신고서 제출</t>
    <phoneticPr fontId="2" type="noConversion"/>
  </si>
  <si>
    <t>▶ 퇴사 시 : 다음 달 15일 까지 피보험자격 상실신고서 및 이직확인서 제출</t>
    <phoneticPr fontId="2" type="noConversion"/>
  </si>
  <si>
    <t>주휴수당</t>
    <phoneticPr fontId="2" type="noConversion"/>
  </si>
  <si>
    <t>주휴수당 및 연차유급휴가 산정방법 관련 행정해석 변경 안내 2021-08-30</t>
    <phoneticPr fontId="2" type="noConversion"/>
  </si>
  <si>
    <t>[별지 제16호서식]</t>
    <phoneticPr fontId="2" type="noConversion"/>
  </si>
  <si>
    <t>근로자 명부</t>
    <phoneticPr fontId="2" type="noConversion"/>
  </si>
  <si>
    <t>① 성명</t>
    <phoneticPr fontId="2" type="noConversion"/>
  </si>
  <si>
    <t>주황규</t>
    <phoneticPr fontId="2" type="noConversion"/>
  </si>
  <si>
    <t>② 생년월일</t>
    <phoneticPr fontId="2" type="noConversion"/>
  </si>
  <si>
    <t>③ 주소</t>
    <phoneticPr fontId="2" type="noConversion"/>
  </si>
  <si>
    <t>충남 천안시 서북구 오성로 103, 6층</t>
    <phoneticPr fontId="2" type="noConversion"/>
  </si>
  <si>
    <t>070-7836-1641</t>
    <phoneticPr fontId="2" type="noConversion"/>
  </si>
  <si>
    <t>④ 부양가족</t>
    <phoneticPr fontId="2" type="noConversion"/>
  </si>
  <si>
    <t>⑤ 종사업무</t>
    <phoneticPr fontId="2" type="noConversion"/>
  </si>
  <si>
    <t>경영관리</t>
    <phoneticPr fontId="2" type="noConversion"/>
  </si>
  <si>
    <t>이
력</t>
    <phoneticPr fontId="2" type="noConversion"/>
  </si>
  <si>
    <t>⑥ 기능 및 자격</t>
    <phoneticPr fontId="2" type="noConversion"/>
  </si>
  <si>
    <t>정보처리기사</t>
    <phoneticPr fontId="2" type="noConversion"/>
  </si>
  <si>
    <t>퇴
직</t>
    <phoneticPr fontId="2" type="noConversion"/>
  </si>
  <si>
    <t>⑩ 해고일</t>
    <phoneticPr fontId="2" type="noConversion"/>
  </si>
  <si>
    <t>⑦ 최종 학력</t>
    <phoneticPr fontId="2" type="noConversion"/>
  </si>
  <si>
    <t>대졸</t>
    <phoneticPr fontId="2" type="noConversion"/>
  </si>
  <si>
    <t>⑪ 퇴직일</t>
    <phoneticPr fontId="2" type="noConversion"/>
  </si>
  <si>
    <t>⑧ 경력</t>
    <phoneticPr fontId="2" type="noConversion"/>
  </si>
  <si>
    <t>4년</t>
    <phoneticPr fontId="2" type="noConversion"/>
  </si>
  <si>
    <t>⑫ 사유</t>
    <phoneticPr fontId="2" type="noConversion"/>
  </si>
  <si>
    <t>⑨ 병역</t>
    <phoneticPr fontId="2" type="noConversion"/>
  </si>
  <si>
    <t>⑬ 금품청산 등</t>
    <phoneticPr fontId="2" type="noConversion"/>
  </si>
  <si>
    <t>⑭고용일(계약기간)</t>
    <phoneticPr fontId="2" type="noConversion"/>
  </si>
  <si>
    <t>⑮ 근로계약갱신일</t>
    <phoneticPr fontId="2" type="noConversion"/>
  </si>
  <si>
    <t>&lt;16&gt;
근로계약조건</t>
    <phoneticPr fontId="2" type="noConversion"/>
  </si>
  <si>
    <r>
      <t>&lt;17&gt;</t>
    </r>
    <r>
      <rPr>
        <sz val="12"/>
        <color rgb="FF000000"/>
        <rFont val="맑은 고딕"/>
        <family val="3"/>
        <charset val="129"/>
        <scheme val="minor"/>
      </rPr>
      <t>특기사항</t>
    </r>
    <r>
      <rPr>
        <sz val="12"/>
        <color rgb="FF000000"/>
        <rFont val="한컴바탕"/>
        <family val="1"/>
        <charset val="129"/>
      </rPr>
      <t>(</t>
    </r>
    <r>
      <rPr>
        <sz val="12"/>
        <color rgb="FF000000"/>
        <rFont val="맑은 고딕"/>
        <family val="3"/>
        <charset val="129"/>
        <scheme val="minor"/>
      </rPr>
      <t>교육</t>
    </r>
    <r>
      <rPr>
        <sz val="12"/>
        <color rgb="FF000000"/>
        <rFont val="한컴바탕"/>
        <family val="1"/>
        <charset val="129"/>
      </rPr>
      <t xml:space="preserve">, </t>
    </r>
    <r>
      <rPr>
        <sz val="12"/>
        <color rgb="FF000000"/>
        <rFont val="맑은 고딕"/>
        <family val="3"/>
        <charset val="129"/>
        <scheme val="minor"/>
      </rPr>
      <t>건강</t>
    </r>
    <r>
      <rPr>
        <sz val="12"/>
        <color rgb="FF000000"/>
        <rFont val="한컴바탕"/>
        <family val="1"/>
        <charset val="129"/>
      </rPr>
      <t xml:space="preserve">, </t>
    </r>
    <r>
      <rPr>
        <sz val="12"/>
        <color rgb="FF000000"/>
        <rFont val="맑은 고딕"/>
        <family val="3"/>
        <charset val="129"/>
        <scheme val="minor"/>
      </rPr>
      <t>휴직등</t>
    </r>
    <r>
      <rPr>
        <sz val="12"/>
        <color rgb="FF000000"/>
        <rFont val="한컴바탕"/>
        <family val="1"/>
        <charset val="129"/>
      </rPr>
      <t>)</t>
    </r>
  </si>
  <si>
    <t>210mm×297mm[일반용지 60g/㎡(재활용품)]</t>
    <phoneticPr fontId="2" type="noConversion"/>
  </si>
  <si>
    <r>
      <t>[</t>
    </r>
    <r>
      <rPr>
        <sz val="10"/>
        <rFont val="돋움"/>
        <family val="3"/>
        <charset val="129"/>
      </rPr>
      <t>별지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제</t>
    </r>
    <r>
      <rPr>
        <sz val="11"/>
        <color theme="1"/>
        <rFont val="맑은 고딕"/>
        <family val="2"/>
        <charset val="129"/>
        <scheme val="minor"/>
      </rPr>
      <t>17</t>
    </r>
    <r>
      <rPr>
        <sz val="10"/>
        <rFont val="돋움"/>
        <family val="3"/>
        <charset val="129"/>
      </rPr>
      <t>호서식</t>
    </r>
    <r>
      <rPr>
        <sz val="11"/>
        <color theme="1"/>
        <rFont val="맑은 고딕"/>
        <family val="2"/>
        <charset val="129"/>
        <scheme val="minor"/>
      </rPr>
      <t>]</t>
    </r>
    <phoneticPr fontId="64" type="noConversion"/>
  </si>
  <si>
    <t>직장명 :</t>
    <phoneticPr fontId="64" type="noConversion"/>
  </si>
  <si>
    <t>https://cafe.daum.net/transtax/6ax6/194</t>
    <phoneticPr fontId="64" type="noConversion"/>
  </si>
  <si>
    <r>
      <rPr>
        <b/>
        <sz val="12"/>
        <color indexed="56"/>
        <rFont val="돋움"/>
        <family val="3"/>
        <charset val="129"/>
      </rPr>
      <t>임</t>
    </r>
    <r>
      <rPr>
        <b/>
        <sz val="12"/>
        <color indexed="56"/>
        <rFont val="Arial"/>
        <family val="2"/>
      </rPr>
      <t xml:space="preserve"> </t>
    </r>
    <r>
      <rPr>
        <b/>
        <sz val="12"/>
        <color indexed="56"/>
        <rFont val="돋움"/>
        <family val="3"/>
        <charset val="129"/>
      </rPr>
      <t>금</t>
    </r>
    <r>
      <rPr>
        <b/>
        <sz val="12"/>
        <color indexed="56"/>
        <rFont val="Arial"/>
        <family val="2"/>
      </rPr>
      <t xml:space="preserve"> </t>
    </r>
    <r>
      <rPr>
        <b/>
        <sz val="12"/>
        <color indexed="56"/>
        <rFont val="돋움"/>
        <family val="3"/>
        <charset val="129"/>
      </rPr>
      <t>대</t>
    </r>
    <r>
      <rPr>
        <b/>
        <sz val="12"/>
        <color indexed="56"/>
        <rFont val="Arial"/>
        <family val="2"/>
      </rPr>
      <t xml:space="preserve"> </t>
    </r>
    <r>
      <rPr>
        <b/>
        <sz val="12"/>
        <color indexed="56"/>
        <rFont val="돋움"/>
        <family val="3"/>
        <charset val="129"/>
      </rPr>
      <t>장</t>
    </r>
    <phoneticPr fontId="64" type="noConversion"/>
  </si>
  <si>
    <r>
      <rPr>
        <sz val="8"/>
        <rFont val="돋움"/>
        <family val="3"/>
        <charset val="129"/>
      </rPr>
      <t>관리번호</t>
    </r>
    <r>
      <rPr>
        <sz val="8"/>
        <rFont val="Arial"/>
        <family val="2"/>
      </rPr>
      <t xml:space="preserve"> :</t>
    </r>
    <phoneticPr fontId="64" type="noConversion"/>
  </si>
  <si>
    <r>
      <rPr>
        <sz val="10"/>
        <rFont val="돋움"/>
        <family val="3"/>
        <charset val="129"/>
      </rPr>
      <t>★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최저임금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및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법정근로시간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준수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여부</t>
    </r>
    <r>
      <rPr>
        <sz val="11"/>
        <color theme="1"/>
        <rFont val="맑은 고딕"/>
        <family val="2"/>
        <charset val="129"/>
        <scheme val="minor"/>
      </rPr>
      <t xml:space="preserve"> check!! </t>
    </r>
    <r>
      <rPr>
        <sz val="10"/>
        <rFont val="돋움"/>
        <family val="3"/>
        <charset val="129"/>
      </rPr>
      <t>★</t>
    </r>
    <phoneticPr fontId="64" type="noConversion"/>
  </si>
  <si>
    <r>
      <rPr>
        <sz val="10"/>
        <rFont val="돋움"/>
        <family val="3"/>
        <charset val="129"/>
      </rPr>
      <t>성</t>
    </r>
    <r>
      <rPr>
        <sz val="11"/>
        <color theme="1"/>
        <rFont val="맑은 고딕"/>
        <family val="2"/>
        <charset val="129"/>
        <scheme val="minor"/>
      </rPr>
      <t xml:space="preserve">   </t>
    </r>
    <r>
      <rPr>
        <sz val="10"/>
        <rFont val="돋움"/>
        <family val="3"/>
        <charset val="129"/>
      </rPr>
      <t>명</t>
    </r>
    <phoneticPr fontId="64" type="noConversion"/>
  </si>
  <si>
    <t>생년월일</t>
    <phoneticPr fontId="64" type="noConversion"/>
  </si>
  <si>
    <r>
      <rPr>
        <sz val="10"/>
        <rFont val="돋움"/>
        <family val="3"/>
        <charset val="129"/>
      </rPr>
      <t>기능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및</t>
    </r>
    <r>
      <rPr>
        <sz val="11"/>
        <color theme="1"/>
        <rFont val="맑은 고딕"/>
        <family val="2"/>
        <charset val="129"/>
        <scheme val="minor"/>
      </rPr>
      <t xml:space="preserve"> 
</t>
    </r>
    <r>
      <rPr>
        <sz val="10"/>
        <rFont val="돋움"/>
        <family val="3"/>
        <charset val="129"/>
      </rPr>
      <t>자격</t>
    </r>
    <phoneticPr fontId="64" type="noConversion"/>
  </si>
  <si>
    <t>고용연월일</t>
    <phoneticPr fontId="64" type="noConversion"/>
  </si>
  <si>
    <t>종사업무</t>
    <phoneticPr fontId="64" type="noConversion"/>
  </si>
  <si>
    <r>
      <t>임금계산기초사항</t>
    </r>
    <r>
      <rPr>
        <sz val="10"/>
        <color indexed="23"/>
        <rFont val="돋움"/>
        <family val="3"/>
        <charset val="129"/>
      </rPr>
      <t xml:space="preserve"> (최저임금 준수)</t>
    </r>
    <phoneticPr fontId="64" type="noConversion"/>
  </si>
  <si>
    <r>
      <rPr>
        <sz val="10"/>
        <rFont val="돋움"/>
        <family val="3"/>
        <charset val="129"/>
      </rPr>
      <t>가족수당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계산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기초사항</t>
    </r>
    <phoneticPr fontId="64" type="noConversion"/>
  </si>
  <si>
    <r>
      <rPr>
        <sz val="10"/>
        <rFont val="돋움"/>
        <family val="3"/>
        <charset val="129"/>
      </rPr>
      <t>주</t>
    </r>
    <r>
      <rPr>
        <sz val="11"/>
        <color theme="1"/>
        <rFont val="맑은 고딕"/>
        <family val="2"/>
        <charset val="129"/>
        <scheme val="minor"/>
      </rPr>
      <t>40</t>
    </r>
    <r>
      <rPr>
        <sz val="10"/>
        <rFont val="돋움"/>
        <family val="3"/>
        <charset val="129"/>
      </rPr>
      <t>시간</t>
    </r>
    <phoneticPr fontId="64" type="noConversion"/>
  </si>
  <si>
    <t>주선우</t>
    <phoneticPr fontId="64" type="noConversion"/>
  </si>
  <si>
    <t>사무직</t>
    <phoneticPr fontId="64" type="noConversion"/>
  </si>
  <si>
    <t>기본시간급</t>
    <phoneticPr fontId="64" type="noConversion"/>
  </si>
  <si>
    <t>기본일급</t>
    <phoneticPr fontId="64" type="noConversion"/>
  </si>
  <si>
    <t>기본월급</t>
    <phoneticPr fontId="64" type="noConversion"/>
  </si>
  <si>
    <t>부양가족
수</t>
    <phoneticPr fontId="64" type="noConversion"/>
  </si>
  <si>
    <r>
      <t>1</t>
    </r>
    <r>
      <rPr>
        <sz val="10"/>
        <rFont val="돋움"/>
        <family val="3"/>
        <charset val="129"/>
      </rPr>
      <t>인당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지급액</t>
    </r>
    <phoneticPr fontId="64" type="noConversion"/>
  </si>
  <si>
    <t>계산시간</t>
    <phoneticPr fontId="64" type="noConversion"/>
  </si>
  <si>
    <t>일 기본시간</t>
    <phoneticPr fontId="64" type="noConversion"/>
  </si>
  <si>
    <t>월 기본시간</t>
    <phoneticPr fontId="64" type="noConversion"/>
  </si>
  <si>
    <t xml:space="preserve">     구분
월별</t>
    <phoneticPr fontId="64" type="noConversion"/>
  </si>
  <si>
    <t>근로
일수</t>
    <phoneticPr fontId="64" type="noConversion"/>
  </si>
  <si>
    <t>근로
시간
수</t>
    <phoneticPr fontId="64" type="noConversion"/>
  </si>
  <si>
    <t>연장
근로
시간
수</t>
    <phoneticPr fontId="64" type="noConversion"/>
  </si>
  <si>
    <t>휴일
근로
시간
수</t>
    <phoneticPr fontId="64" type="noConversion"/>
  </si>
  <si>
    <t>야간
근로
시간
수</t>
    <phoneticPr fontId="64" type="noConversion"/>
  </si>
  <si>
    <t>기본급</t>
    <phoneticPr fontId="64" type="noConversion"/>
  </si>
  <si>
    <r>
      <rPr>
        <sz val="10"/>
        <rFont val="돋움"/>
        <family val="3"/>
        <charset val="129"/>
      </rPr>
      <t>여러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가지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수당</t>
    </r>
    <phoneticPr fontId="64" type="noConversion"/>
  </si>
  <si>
    <t>현금</t>
    <phoneticPr fontId="64" type="noConversion"/>
  </si>
  <si>
    <r>
      <rPr>
        <sz val="10"/>
        <rFont val="돋움"/>
        <family val="3"/>
        <charset val="129"/>
      </rPr>
      <t>그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밖의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임금</t>
    </r>
    <phoneticPr fontId="64" type="noConversion"/>
  </si>
  <si>
    <t>총액</t>
    <phoneticPr fontId="64" type="noConversion"/>
  </si>
  <si>
    <t>공제액</t>
    <phoneticPr fontId="64" type="noConversion"/>
  </si>
  <si>
    <t>영수액</t>
    <phoneticPr fontId="64" type="noConversion"/>
  </si>
  <si>
    <t>영수인</t>
    <phoneticPr fontId="64" type="noConversion"/>
  </si>
  <si>
    <t>가족
수당</t>
    <phoneticPr fontId="64" type="noConversion"/>
  </si>
  <si>
    <t>연장근로
수당</t>
    <phoneticPr fontId="64" type="noConversion"/>
  </si>
  <si>
    <t>휴일근로
수당</t>
    <phoneticPr fontId="64" type="noConversion"/>
  </si>
  <si>
    <t>야간근로
수당</t>
    <phoneticPr fontId="64" type="noConversion"/>
  </si>
  <si>
    <t>주휴수당</t>
    <phoneticPr fontId="64" type="noConversion"/>
  </si>
  <si>
    <t>연차수당</t>
    <phoneticPr fontId="64" type="noConversion"/>
  </si>
  <si>
    <r>
      <rPr>
        <sz val="10"/>
        <rFont val="돋움"/>
        <family val="3"/>
        <charset val="129"/>
      </rPr>
      <t>현</t>
    </r>
    <r>
      <rPr>
        <sz val="11"/>
        <color theme="1"/>
        <rFont val="맑은 고딕"/>
        <family val="2"/>
        <charset val="129"/>
        <scheme val="minor"/>
      </rPr>
      <t xml:space="preserve">        </t>
    </r>
    <r>
      <rPr>
        <sz val="10"/>
        <rFont val="돋움"/>
        <family val="3"/>
        <charset val="129"/>
      </rPr>
      <t>물</t>
    </r>
    <phoneticPr fontId="64" type="noConversion"/>
  </si>
  <si>
    <t>법정근로시간</t>
    <phoneticPr fontId="64" type="noConversion"/>
  </si>
  <si>
    <t>PM10
AM06</t>
    <phoneticPr fontId="64" type="noConversion"/>
  </si>
  <si>
    <t>증빙</t>
    <phoneticPr fontId="64" type="noConversion"/>
  </si>
  <si>
    <t>수량
평가액</t>
    <phoneticPr fontId="64" type="noConversion"/>
  </si>
  <si>
    <r>
      <rPr>
        <sz val="10"/>
        <rFont val="돋움"/>
        <family val="3"/>
        <charset val="129"/>
      </rPr>
      <t>○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근로기준법상의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법정근로시간은</t>
    </r>
    <r>
      <rPr>
        <sz val="11"/>
        <color theme="1"/>
        <rFont val="맑은 고딕"/>
        <family val="2"/>
        <charset val="129"/>
        <scheme val="minor"/>
      </rPr>
      <t xml:space="preserve"> 1</t>
    </r>
    <r>
      <rPr>
        <sz val="10"/>
        <rFont val="돋움"/>
        <family val="3"/>
        <charset val="129"/>
      </rPr>
      <t>주</t>
    </r>
    <r>
      <rPr>
        <sz val="11"/>
        <color theme="1"/>
        <rFont val="맑은 고딕"/>
        <family val="2"/>
        <charset val="129"/>
        <scheme val="minor"/>
      </rPr>
      <t xml:space="preserve"> 40</t>
    </r>
    <r>
      <rPr>
        <sz val="10"/>
        <rFont val="돋움"/>
        <family val="3"/>
        <charset val="129"/>
      </rPr>
      <t>시간</t>
    </r>
    <r>
      <rPr>
        <sz val="11"/>
        <color theme="1"/>
        <rFont val="맑은 고딕"/>
        <family val="2"/>
        <charset val="129"/>
        <scheme val="minor"/>
      </rPr>
      <t>, 1</t>
    </r>
    <r>
      <rPr>
        <sz val="10"/>
        <rFont val="돋움"/>
        <family val="3"/>
        <charset val="129"/>
      </rPr>
      <t>일</t>
    </r>
    <r>
      <rPr>
        <sz val="11"/>
        <color theme="1"/>
        <rFont val="맑은 고딕"/>
        <family val="2"/>
        <charset val="129"/>
        <scheme val="minor"/>
      </rPr>
      <t xml:space="preserve"> 8</t>
    </r>
    <r>
      <rPr>
        <sz val="10"/>
        <rFont val="돋움"/>
        <family val="3"/>
        <charset val="129"/>
      </rPr>
      <t>시간이나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당사자간의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합의가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있는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경우에는</t>
    </r>
    <phoneticPr fontId="64" type="noConversion"/>
  </si>
  <si>
    <r>
      <t xml:space="preserve">    1</t>
    </r>
    <r>
      <rPr>
        <sz val="10"/>
        <rFont val="돋움"/>
        <family val="3"/>
        <charset val="129"/>
      </rPr>
      <t>주간에</t>
    </r>
    <r>
      <rPr>
        <sz val="11"/>
        <color theme="1"/>
        <rFont val="맑은 고딕"/>
        <family val="2"/>
        <charset val="129"/>
        <scheme val="minor"/>
      </rPr>
      <t xml:space="preserve"> 12</t>
    </r>
    <r>
      <rPr>
        <sz val="10"/>
        <rFont val="돋움"/>
        <family val="3"/>
        <charset val="129"/>
      </rPr>
      <t>시간을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한도로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근로시간을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연장할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있음</t>
    </r>
    <r>
      <rPr>
        <sz val="11"/>
        <color theme="1"/>
        <rFont val="맑은 고딕"/>
        <family val="2"/>
        <charset val="129"/>
        <scheme val="minor"/>
      </rPr>
      <t>.</t>
    </r>
    <phoneticPr fontId="64" type="noConversion"/>
  </si>
  <si>
    <r>
      <rPr>
        <sz val="10"/>
        <rFont val="돋움"/>
        <family val="3"/>
        <charset val="129"/>
      </rPr>
      <t>○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휴게시간은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근로시간이</t>
    </r>
    <r>
      <rPr>
        <sz val="11"/>
        <color theme="1"/>
        <rFont val="맑은 고딕"/>
        <family val="2"/>
        <charset val="129"/>
        <scheme val="minor"/>
      </rPr>
      <t xml:space="preserve"> 4</t>
    </r>
    <r>
      <rPr>
        <sz val="10"/>
        <rFont val="돋움"/>
        <family val="3"/>
        <charset val="129"/>
      </rPr>
      <t>시간인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경우에는</t>
    </r>
    <r>
      <rPr>
        <sz val="11"/>
        <color theme="1"/>
        <rFont val="맑은 고딕"/>
        <family val="2"/>
        <charset val="129"/>
        <scheme val="minor"/>
      </rPr>
      <t xml:space="preserve"> 30</t>
    </r>
    <r>
      <rPr>
        <sz val="10"/>
        <rFont val="돋움"/>
        <family val="3"/>
        <charset val="129"/>
      </rPr>
      <t>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이상</t>
    </r>
    <r>
      <rPr>
        <sz val="11"/>
        <color theme="1"/>
        <rFont val="맑은 고딕"/>
        <family val="2"/>
        <charset val="129"/>
        <scheme val="minor"/>
      </rPr>
      <t>, 8</t>
    </r>
    <r>
      <rPr>
        <sz val="10"/>
        <rFont val="돋움"/>
        <family val="3"/>
        <charset val="129"/>
      </rPr>
      <t>시간인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경우에는</t>
    </r>
    <r>
      <rPr>
        <sz val="11"/>
        <color theme="1"/>
        <rFont val="맑은 고딕"/>
        <family val="2"/>
        <charset val="129"/>
        <scheme val="minor"/>
      </rPr>
      <t xml:space="preserve"> 1</t>
    </r>
    <r>
      <rPr>
        <sz val="10"/>
        <rFont val="돋움"/>
        <family val="3"/>
        <charset val="129"/>
      </rPr>
      <t>시간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이상의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휴게시간을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근로시간중에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주도록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규정되어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잇음</t>
    </r>
    <r>
      <rPr>
        <sz val="11"/>
        <color theme="1"/>
        <rFont val="맑은 고딕"/>
        <family val="2"/>
        <charset val="129"/>
        <scheme val="minor"/>
      </rPr>
      <t>.</t>
    </r>
    <phoneticPr fontId="64" type="noConversion"/>
  </si>
  <si>
    <r>
      <rPr>
        <sz val="10"/>
        <rFont val="돋움"/>
        <family val="3"/>
        <charset val="129"/>
      </rPr>
      <t>고용노동부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최저임금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모의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계산기</t>
    </r>
    <phoneticPr fontId="64" type="noConversion"/>
  </si>
  <si>
    <t>http://www.moel.go.kr/miniWageMain.do</t>
    <phoneticPr fontId="64" type="noConversion"/>
  </si>
  <si>
    <r>
      <rPr>
        <sz val="10"/>
        <rFont val="돋움"/>
        <family val="3"/>
        <charset val="129"/>
      </rPr>
      <t>고용노동부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근로계약서</t>
    </r>
    <r>
      <rPr>
        <sz val="11"/>
        <color theme="1"/>
        <rFont val="맑은 고딕"/>
        <family val="2"/>
        <charset val="129"/>
        <scheme val="minor"/>
      </rPr>
      <t xml:space="preserve"> &amp; </t>
    </r>
    <r>
      <rPr>
        <sz val="10"/>
        <rFont val="돋움"/>
        <family val="3"/>
        <charset val="129"/>
      </rPr>
      <t>주휴수당</t>
    </r>
    <phoneticPr fontId="64" type="noConversion"/>
  </si>
  <si>
    <t>http://www.moel.go.kr/mainpop2.do;jsessionid=eghsqLS6ngVeZLEbO118eJU6royS9E6g6ebB7Mp6XVxsbngDprIJQBlv71eTd71o.moel_was_outside_servlet_www1</t>
    <phoneticPr fontId="64" type="noConversion"/>
  </si>
  <si>
    <r>
      <rPr>
        <sz val="10"/>
        <rFont val="돋움"/>
        <family val="3"/>
        <charset val="129"/>
      </rPr>
      <t>고용노동부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퇴직연금</t>
    </r>
    <r>
      <rPr>
        <sz val="11"/>
        <color theme="1"/>
        <rFont val="맑은 고딕"/>
        <family val="2"/>
        <charset val="129"/>
        <scheme val="minor"/>
      </rPr>
      <t>&amp;</t>
    </r>
    <r>
      <rPr>
        <sz val="10"/>
        <rFont val="돋움"/>
        <family val="3"/>
        <charset val="129"/>
      </rPr>
      <t>퇴직금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계산기</t>
    </r>
    <phoneticPr fontId="64" type="noConversion"/>
  </si>
  <si>
    <t>http://www.moel.go.kr/retirementpay.do;jsessionid=eghsqLS6ngVeZLEbO118eJU6royS9E6g6ebB7Mp6XVxsbngDprIJQBlv71eTd71o.moel_was_outside_servlet_www1</t>
    <phoneticPr fontId="64" type="noConversion"/>
  </si>
  <si>
    <r>
      <rPr>
        <sz val="10"/>
        <rFont val="돋움"/>
        <family val="3"/>
        <charset val="129"/>
      </rPr>
      <t>고용보험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실업급여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간편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모의계산</t>
    </r>
    <phoneticPr fontId="64" type="noConversion"/>
  </si>
  <si>
    <t>https://www.ei.go.kr/ei/eih/cm/hm/main.do</t>
    <phoneticPr fontId="64" type="noConversion"/>
  </si>
  <si>
    <t>먼저 주휴수당 시트 tab 확인</t>
    <phoneticPr fontId="2" type="noConversion"/>
  </si>
  <si>
    <t>2020년 급여계산1 (근로시간) 왕노무사TV</t>
    <phoneticPr fontId="2" type="noConversion"/>
  </si>
  <si>
    <t>2020년 급여계산2 (통상임금) 왕노무사TV</t>
    <phoneticPr fontId="2" type="noConversion"/>
  </si>
  <si>
    <t>회계사 · 세무사는 임금명세서를 작성, 확인할 수 없습니다. (by 박사영 노무사)</t>
    <phoneticPr fontId="2" type="noConversion"/>
  </si>
  <si>
    <t>209시간</t>
    <phoneticPr fontId="2" type="noConversion"/>
  </si>
  <si>
    <t>출근시간</t>
    <phoneticPr fontId="2" type="noConversion"/>
  </si>
  <si>
    <t>4.345주 = 365일÷12개월÷7일</t>
    <phoneticPr fontId="2" type="noConversion"/>
  </si>
  <si>
    <t>퇴근시간</t>
    <phoneticPr fontId="2" type="noConversion"/>
  </si>
  <si>
    <t>=</t>
    <phoneticPr fontId="2" type="noConversion"/>
  </si>
  <si>
    <t>반올림</t>
    <phoneticPr fontId="2" type="noConversion"/>
  </si>
  <si>
    <t>무급휴무</t>
    <phoneticPr fontId="2" type="noConversion"/>
  </si>
  <si>
    <t>유급휴무</t>
    <phoneticPr fontId="2" type="noConversion"/>
  </si>
  <si>
    <t>토</t>
    <phoneticPr fontId="2" type="noConversion"/>
  </si>
  <si>
    <t>계</t>
    <phoneticPr fontId="2" type="noConversion"/>
  </si>
  <si>
    <t>209시간 보다 적게 일하는 경우</t>
    <phoneticPr fontId="2" type="noConversion"/>
  </si>
  <si>
    <r>
      <t xml:space="preserve">209시간 보다 적게 일하는 경우 - </t>
    </r>
    <r>
      <rPr>
        <sz val="11"/>
        <color rgb="FFFF0000"/>
        <rFont val="맑은 고딕"/>
        <family val="3"/>
        <charset val="129"/>
        <scheme val="minor"/>
      </rPr>
      <t>입력 용</t>
    </r>
    <phoneticPr fontId="2" type="noConversion"/>
  </si>
  <si>
    <t>ⓐ</t>
    <phoneticPr fontId="2" type="noConversion"/>
  </si>
  <si>
    <t>주유급시간</t>
    <phoneticPr fontId="2" type="noConversion"/>
  </si>
  <si>
    <t>ⓑ</t>
    <phoneticPr fontId="2" type="noConversion"/>
  </si>
  <si>
    <t>=ⓑ/ⓐ</t>
    <phoneticPr fontId="2" type="noConversion"/>
  </si>
  <si>
    <t>최저임금(시급)</t>
    <phoneticPr fontId="2" type="noConversion"/>
  </si>
  <si>
    <t>최저임금모의계산기</t>
    <phoneticPr fontId="2" type="noConversion"/>
  </si>
  <si>
    <t>연장근로 이해하기</t>
    <phoneticPr fontId="2" type="noConversion"/>
  </si>
  <si>
    <t>50% 5인미만 ↓ ×</t>
    <phoneticPr fontId="2" type="noConversion"/>
  </si>
  <si>
    <t>연장근로시간 max (①,②)</t>
    <phoneticPr fontId="2" type="noConversion"/>
  </si>
  <si>
    <t>① 1일 8시간</t>
    <phoneticPr fontId="2" type="noConversion"/>
  </si>
  <si>
    <t>② 1주 40시간</t>
    <phoneticPr fontId="2" type="noConversion"/>
  </si>
  <si>
    <t>ex 1)</t>
    <phoneticPr fontId="2" type="noConversion"/>
  </si>
  <si>
    <t>※ 공식</t>
    <phoneticPr fontId="2" type="noConversion"/>
  </si>
  <si>
    <t>①</t>
    <phoneticPr fontId="2" type="noConversion"/>
  </si>
  <si>
    <t>1주 연장 확인 (8시간, 40시간)</t>
    <phoneticPr fontId="2" type="noConversion"/>
  </si>
  <si>
    <t>40시간 기준</t>
    <phoneticPr fontId="2" type="noConversion"/>
  </si>
  <si>
    <t>②</t>
    <phoneticPr fontId="2" type="noConversion"/>
  </si>
  <si>
    <t>1주 기본 확인 (1주 총근로시간 - ①)</t>
    <phoneticPr fontId="2" type="noConversion"/>
  </si>
  <si>
    <t>③</t>
    <phoneticPr fontId="2" type="noConversion"/>
  </si>
  <si>
    <t>1달 기본 계산 (② + 주휴 × 4.345)</t>
    <phoneticPr fontId="2" type="noConversion"/>
  </si>
  <si>
    <t>④</t>
    <phoneticPr fontId="2" type="noConversion"/>
  </si>
  <si>
    <t>1달 연장 계산 (① × 4.345 × 1.5)</t>
    <phoneticPr fontId="2" type="noConversion"/>
  </si>
  <si>
    <t>8시간기준</t>
    <phoneticPr fontId="2" type="noConversion"/>
  </si>
  <si>
    <t>⑤</t>
    <phoneticPr fontId="2" type="noConversion"/>
  </si>
  <si>
    <t>1달 근로시간 = ③ + ④</t>
    <phoneticPr fontId="2" type="noConversion"/>
  </si>
  <si>
    <t xml:space="preserve">⑤ × 최저임금 </t>
    <phoneticPr fontId="2" type="noConversion"/>
  </si>
  <si>
    <t>ex 2)</t>
    <phoneticPr fontId="2" type="noConversion"/>
  </si>
  <si>
    <t>휴일근로 이해하기</t>
    <phoneticPr fontId="2" type="noConversion"/>
  </si>
  <si>
    <t>일 안하기로 한 날 일하면 휴일근로</t>
    <phoneticPr fontId="2" type="noConversion"/>
  </si>
  <si>
    <t>휴일</t>
    <phoneticPr fontId="2" type="noConversion"/>
  </si>
  <si>
    <t>야간근로 이해하기</t>
    <phoneticPr fontId="2" type="noConversion"/>
  </si>
  <si>
    <t>22:00 ~ 06:00 (8시간 구간)</t>
    <phoneticPr fontId="2" type="noConversion"/>
  </si>
  <si>
    <t>50% 할증</t>
    <phoneticPr fontId="2" type="noConversion"/>
  </si>
  <si>
    <t>야간근무</t>
    <phoneticPr fontId="2" type="noConversion"/>
  </si>
  <si>
    <t>엑셀 - 시간 계산(근무시간 계산하기 )</t>
    <phoneticPr fontId="2" type="noConversion"/>
  </si>
  <si>
    <t>출근</t>
    <phoneticPr fontId="2" type="noConversion"/>
  </si>
  <si>
    <t>휴게</t>
    <phoneticPr fontId="2" type="noConversion"/>
  </si>
  <si>
    <t>퇴근</t>
    <phoneticPr fontId="2" type="noConversion"/>
  </si>
  <si>
    <t>야간</t>
    <phoneticPr fontId="2" type="noConversion"/>
  </si>
  <si>
    <t xml:space="preserve">근로기준법 제50조(근로시간) </t>
    <phoneticPr fontId="2" type="noConversion"/>
  </si>
  <si>
    <t>① 1주 간의 근로시간은 휴게시간을 제외하고 40시간을 초과할 수 없다.</t>
    <phoneticPr fontId="2" type="noConversion"/>
  </si>
  <si>
    <t>② 1일의 근로시간은 휴게시간을 제외하고 8시간을 초과할 수 없다.</t>
    <phoneticPr fontId="2" type="noConversion"/>
  </si>
  <si>
    <t xml:space="preserve">③ 제1항 및 제2항에 따라 근로시간을 산정하는 경우 작업을 위하여 근로자가 사용자의 지휘·감독 아래에 있는 대기시간 등은 근로시간으로 본다. </t>
    <phoneticPr fontId="2" type="noConversion"/>
  </si>
  <si>
    <t>[신설 2012.2.1, 2020.5.26 제17326호(법률용어 정비를 위한 환경노동위원회 소관 65개 법률 일부개정을 위한 법률)]</t>
    <phoneticPr fontId="2" type="noConversion"/>
  </si>
  <si>
    <t>근로기준법 제51조(3개월 이내의 탄력적 근로시간제)</t>
    <phoneticPr fontId="2" type="noConversion"/>
  </si>
  <si>
    <t xml:space="preserve">① 사용자는 취업규칙(취업규칙에 준하는 것을 포함한다)에서 정하는 바에 따라 2주 이내의 일정한 단위기간을 평균하여 </t>
    <phoneticPr fontId="2" type="noConversion"/>
  </si>
  <si>
    <t xml:space="preserve">1주 간의 근로시간이 제50조(근로시간)제1항의 근로시간을 초과하지 아니하는 범위에서 특정한 주에 제50조(근로시간)제1항의 근로시간을, </t>
    <phoneticPr fontId="2" type="noConversion"/>
  </si>
  <si>
    <t xml:space="preserve">특정한 날에 제50조(근로시간)제2항의 근로시간을 초과하여 근로하게 할 수 있다. </t>
    <phoneticPr fontId="2" type="noConversion"/>
  </si>
  <si>
    <t>다만, 특정한 주의 근로시간은 48시간을 초과할 수 없다.</t>
    <phoneticPr fontId="2" type="noConversion"/>
  </si>
  <si>
    <t>근로기준법 제51조의2(3개월을 초과하는 탄력적 근로시간제)</t>
    <phoneticPr fontId="2" type="noConversion"/>
  </si>
  <si>
    <t xml:space="preserve">① 사용자는 근로자대표와의 서면 합의에 따라 다음 각 호의 사항을 정하면 3개월을 초과하고 6개월 이내의 단위기간을 평균하여 </t>
    <phoneticPr fontId="2" type="noConversion"/>
  </si>
  <si>
    <t>1주간의 근로시간이 제50조제1항의 근로시간을 초과하지 아니하는 범위에서</t>
    <phoneticPr fontId="2" type="noConversion"/>
  </si>
  <si>
    <t>특정한 주에 제50조제1항의 근로시간을, 특정한 날에 제50조제2항의 근로시간을 초과하여 근로하게 할 수 있다.</t>
    <phoneticPr fontId="2" type="noConversion"/>
  </si>
  <si>
    <t>다만, 특정한 주의 근로시간은 52시간을, 특정한 날의 근로시간은 12시간을 초과할 수 없다.</t>
    <phoneticPr fontId="2" type="noConversion"/>
  </si>
  <si>
    <t>1. 대상 근로자의 범위</t>
    <phoneticPr fontId="2" type="noConversion"/>
  </si>
  <si>
    <t>2. 단위기간(3개월을 초과하고 6개월 이내의 일정한 기간으로 정하여야 한다)</t>
    <phoneticPr fontId="2" type="noConversion"/>
  </si>
  <si>
    <t>3. 단위기간의 주별 근로시간</t>
    <phoneticPr fontId="2" type="noConversion"/>
  </si>
  <si>
    <t>4. 그 밖에 대통령령으로 정하는 사항</t>
    <phoneticPr fontId="2" type="noConversion"/>
  </si>
  <si>
    <t>② 사용자는 제1항에 따라 근로자를 근로시킬 경우에는 근로일 종료 후 다음 근로일 개시 전까지 근로자에게 연속하여 11시간 이상의 휴식 시간을 주어야 한다.</t>
    <phoneticPr fontId="2" type="noConversion"/>
  </si>
  <si>
    <t>다만, 천재지변 등 대통령령으로 정하는 불가피한 경우에는 근로자대표와의 서면 합의가 있으면 이에 따른다.</t>
    <phoneticPr fontId="2" type="noConversion"/>
  </si>
  <si>
    <t>③ 사용자는 제1항제3호에 따른 각 주의 근로일이 시작되기 2주 전까지 근로자에게 해당 주의 근로일별 근로시간을 통보하여야 한다.</t>
    <phoneticPr fontId="2" type="noConversion"/>
  </si>
  <si>
    <t>④ 사용자는 제1항에 따른 근로자대표와의 서면 합의 당시에는 예측하지 못한 천재지변, 기계 고장, 업무량 급증 등 불가피한 사유가 발생한 때에는</t>
    <phoneticPr fontId="2" type="noConversion"/>
  </si>
  <si>
    <t>제1항제2호에 따른 단위기간 내에서 평균하여 1주간의 근로시간이 유지되는 범위에서 근로자대표와의 협의를 거쳐 제1항제3호의 사항을 변경할 수 있다.</t>
    <phoneticPr fontId="2" type="noConversion"/>
  </si>
  <si>
    <t>이 경우 해당 근로자에게 변경된 근로일이 개시되기 전에 변경된 근로일별 근로시간을 통보하여야 한다.</t>
    <phoneticPr fontId="2" type="noConversion"/>
  </si>
  <si>
    <t>⑤ 사용자는 제1항에 따라 근로자를 근로시킬 경우에는 기존의 임금 수준이 낮아지지 아니하도록 임금항목을 조정 또는 신설하거나</t>
    <phoneticPr fontId="2" type="noConversion"/>
  </si>
  <si>
    <t xml:space="preserve">가산임금 지급 등의 임금보전방안(賃金補塡方案)을 마련하여 고용노동부장관에게 신고하여야 한다. </t>
    <phoneticPr fontId="2" type="noConversion"/>
  </si>
  <si>
    <t>다만, 근로자대표와의 서면합의로 임금보전방안을 마련한 경우에는 그러하지 아니하다.</t>
    <phoneticPr fontId="2" type="noConversion"/>
  </si>
  <si>
    <t>⑥ 제1항부터 제5항까지의 규정은 15세 이상 18세 미만의 근로자와 임신 중인 여성 근로자에 대해서는 적용하지 아니한다.</t>
    <phoneticPr fontId="2" type="noConversion"/>
  </si>
  <si>
    <t>[본조신설 2021.1.5] [[시행일: 부칙참조(제17862호)]]</t>
    <phoneticPr fontId="2" type="noConversion"/>
  </si>
  <si>
    <t>근로기준법 제51조의3(근로한 기간이 단위기간보다 짧은 경우의 임금 정산)</t>
    <phoneticPr fontId="2" type="noConversion"/>
  </si>
  <si>
    <t xml:space="preserve">사용자는 제51조(3개월 이내의 탄력적 근로시간제) 및 제51조의2(3개월을 초과하는 탄력적 근로시간제)에 따른 </t>
    <phoneticPr fontId="2" type="noConversion"/>
  </si>
  <si>
    <t>단위기간 중 근로자가 근로한 기간이 그 단위기간보다 짧은 경우에는</t>
    <phoneticPr fontId="2" type="noConversion"/>
  </si>
  <si>
    <t xml:space="preserve">그 단위기간 중 해당 근로자가 근로한 기간을 평균하여 1주간에 40시간을 초과하여 근로한 시간 전부에 대하여 </t>
    <phoneticPr fontId="2" type="noConversion"/>
  </si>
  <si>
    <t>제56조(연장·야간 및 휴일 근로)제1항에 따른 가산임금을 지급하여야 한다.</t>
    <phoneticPr fontId="2" type="noConversion"/>
  </si>
  <si>
    <t>근로기준법 제52조(선택적 근로시간제)</t>
    <phoneticPr fontId="2" type="noConversion"/>
  </si>
  <si>
    <t>① 사용자는 취업규칙(취업규칙에 준하는 것을 포함한다)에 따라 업무의 시작 및 종료 시각을 근로자의 결정에 맡기기로 한 근로자에 대하여</t>
    <phoneticPr fontId="2" type="noConversion"/>
  </si>
  <si>
    <t>근로자대표와의 서면 합의에 따라 다음 각 호의 사항을 정하면 1개월(신상품 또는 신기술의 연구개발 업무의 경우에는 3개월로 한다) 이내의 정산기간을 평균하여</t>
    <phoneticPr fontId="2" type="noConversion"/>
  </si>
  <si>
    <t xml:space="preserve">1주간의 근로시간이 제50조제1항의 근로시간을 초과하지 아니하는 범위에서 1주 간에 제50조(근로시간)제1항의 근로시간을, </t>
    <phoneticPr fontId="2" type="noConversion"/>
  </si>
  <si>
    <t>1일에 제50조(근로시간)제2항의 근로시간을 초과하여 근로하게 할 수 있다.</t>
    <phoneticPr fontId="2" type="noConversion"/>
  </si>
  <si>
    <t>[개정 2021.1.5] [[시행일: 부칙참조(제17862호)]]</t>
    <phoneticPr fontId="2" type="noConversion"/>
  </si>
  <si>
    <t>1. 대상 근로자의 범위(15세 이상 18세 미만의 근로자는 제외한다)</t>
    <phoneticPr fontId="2" type="noConversion"/>
  </si>
  <si>
    <t>2. 정산기간</t>
    <phoneticPr fontId="2" type="noConversion"/>
  </si>
  <si>
    <t>3. 정산기간의 총 근로시간</t>
    <phoneticPr fontId="2" type="noConversion"/>
  </si>
  <si>
    <t>4. 반드시 근로하여야 할 시간대를 정하는 경우에는 그 시작 및 종료 시각</t>
    <phoneticPr fontId="2" type="noConversion"/>
  </si>
  <si>
    <t>5. 근로자가 그의 결정에 따라 근로할 수 있는 시간대를 정하는 경우에는 그 시작 및 종료 시각</t>
    <phoneticPr fontId="2" type="noConversion"/>
  </si>
  <si>
    <t>6. 그 밖에 대통령령으로 정하는 사항</t>
    <phoneticPr fontId="2" type="noConversion"/>
  </si>
  <si>
    <t>② 사용자는 제1항에 따라 1개월을 초과하는 정산기간을 정하는 경우에는 다음 각 호의 조치를 하여야 한다. [신설 2021.1.5]</t>
    <phoneticPr fontId="2" type="noConversion"/>
  </si>
  <si>
    <t>[[시행일: 부칙참조(제17862호)]]</t>
    <phoneticPr fontId="2" type="noConversion"/>
  </si>
  <si>
    <t xml:space="preserve">1. 근로일 종료 후 다음 근로일 시작 전까지 근로자에게 연속하여 11시간 이상의 휴식 시간을 줄 것. </t>
    <phoneticPr fontId="2" type="noConversion"/>
  </si>
  <si>
    <t xml:space="preserve">   다만, 천재지변 등 대통령령으로 정하는 불가피한 경우에는 근로자대표와의 서면 합의가 있으면 이에 따른다.</t>
    <phoneticPr fontId="2" type="noConversion"/>
  </si>
  <si>
    <t>2. 매 1개월마다 평균하여 1주간의 근로시간이 제50조(근로시간)제1항의 근로시간을 초과한 시간에 대해서는 통상임금의 100분의 50 이상을 가산하여 근로자에게 지급할 것.</t>
    <phoneticPr fontId="2" type="noConversion"/>
  </si>
  <si>
    <t xml:space="preserve">    이 경우 제56조(연장·야간 및 휴일 근로)제1항은 적용하지 아니한다.</t>
    <phoneticPr fontId="2" type="noConversion"/>
  </si>
  <si>
    <t>근로기준법 제53조(연장 근로의 제한)</t>
    <phoneticPr fontId="2" type="noConversion"/>
  </si>
  <si>
    <r>
      <t xml:space="preserve">① 당사자 간에 합의하면 </t>
    </r>
    <r>
      <rPr>
        <b/>
        <u/>
        <sz val="11"/>
        <color theme="5"/>
        <rFont val="맑은 고딕"/>
        <family val="3"/>
        <charset val="129"/>
        <scheme val="minor"/>
      </rPr>
      <t>1주 간에 12시간을 한도</t>
    </r>
    <r>
      <rPr>
        <sz val="11"/>
        <color theme="1"/>
        <rFont val="맑은 고딕"/>
        <family val="2"/>
        <charset val="129"/>
        <scheme val="minor"/>
      </rPr>
      <t>로 제50조(근로시간)의 근로시간을 연장할 수 있다.</t>
    </r>
    <phoneticPr fontId="2" type="noConversion"/>
  </si>
  <si>
    <t>② 당사자 간에 합의하면 1주 간에 12시간을 한도로 제51조(3개월 이내의 탄력적 근로시간제) 및 제51조의2(3개월을 초과하는 탄력적 근로시간제)의 근로시간을 연장할 수 있고, 제52조제1항제2호의 정산기간을</t>
    <phoneticPr fontId="2" type="noConversion"/>
  </si>
  <si>
    <t>평균하여 1주 간에 12시간을 초과하지 아니하는 범위에서 제52조제1항의 근로시간을 연장할 수 있다. [개정 2021.1.5] [[시행일: 부칙참조(제17862호)]]</t>
    <phoneticPr fontId="2" type="noConversion"/>
  </si>
  <si>
    <t xml:space="preserve">③ 상시 30명 미만의 근로자를 사용하는 사용자는 다음 각 호에 대하여 근로자대표와 서면으로 합의한 경우 제1항 또는 제2항에 따라 연장된 근로시간에 더하여 1주 간에 8시간을 초과하지 아니하는 범위에서 근로시간을 연장할 수 있다. </t>
    <phoneticPr fontId="2" type="noConversion"/>
  </si>
  <si>
    <t>[신설 2018.3.20] [[시행일 2021.7.1]] [[2022.12.31까지 유효, 2018.3.20 제15513호 부칙 제2조]]</t>
    <phoneticPr fontId="2" type="noConversion"/>
  </si>
  <si>
    <t>1. 제1항 또는 제2항에 따라 연장된 근로시간을 초과할 필요가 있는 사유 및 그 기간</t>
    <phoneticPr fontId="2" type="noConversion"/>
  </si>
  <si>
    <t>2. 대상 근로자의 범위</t>
    <phoneticPr fontId="2" type="noConversion"/>
  </si>
  <si>
    <t>④ 사용자는 특별한 사정이 있으면 고용노동부장관의 인가와 근로자의 동의를 받아 제1항과 제2항의 근로시간을 연장할 수 있다.</t>
    <phoneticPr fontId="2" type="noConversion"/>
  </si>
  <si>
    <t>다만, 사태가 급박하여 고용노동부장관의 인가를 받을 시간이 없는 경우에는 사후에 지체 없이 승인을 받아야 한다.</t>
    <phoneticPr fontId="2" type="noConversion"/>
  </si>
  <si>
    <t>[개정 2010.6.4 제10339호(정부조직법), 2018.3.20] [[시행일 2018.7.1]]</t>
    <phoneticPr fontId="2" type="noConversion"/>
  </si>
  <si>
    <t>⑤ 고용노동부장관은 제4항에 따른 근로시간의 연장이 부적당하다고 인정하면 그 후 연장시간에 상당하는 휴게시간이나 휴일을 줄 것을 명할 수 있다.</t>
    <phoneticPr fontId="2" type="noConversion"/>
  </si>
  <si>
    <t>⑥ 제3항은 15세 이상 18세 미만의 근로자에 대하여는 적용하지 아니한다.</t>
    <phoneticPr fontId="2" type="noConversion"/>
  </si>
  <si>
    <t xml:space="preserve"> [신설 2018.3.20] [[시행일 2021.7.1]] [[2022.12.31까지 유효, 2018.3.20 제15513호 부칙 제2조]]</t>
    <phoneticPr fontId="2" type="noConversion"/>
  </si>
  <si>
    <t xml:space="preserve">⑦ 사용자는 제4항에 따라 연장 근로를 하는 근로자의 건강 보호를 위하여 건강검진 실시 또는 휴식시간 부여 등 고용노동부장관이 정하는 바에 따라 적절한 조치를 하여야 한다. </t>
    <phoneticPr fontId="2" type="noConversion"/>
  </si>
  <si>
    <t>[신설 2021.1.5] [[시행일 2021.4.6]]</t>
    <phoneticPr fontId="2" type="noConversion"/>
  </si>
  <si>
    <t>근로기준법 제17조(근로조건의 명시)</t>
    <phoneticPr fontId="2" type="noConversion"/>
  </si>
  <si>
    <t>[노동이슈] (5) 취업규칙관리 핵심포인트</t>
    <phoneticPr fontId="2" type="noConversion"/>
  </si>
  <si>
    <t xml:space="preserve">① 사용자는 근로계약을 체결할 때에 근로자에게 다음 각 호의 사항을 명시하여야 한다. </t>
    <phoneticPr fontId="2" type="noConversion"/>
  </si>
  <si>
    <t>취업규칙 작성 및 변경</t>
    <phoneticPr fontId="2" type="noConversion"/>
  </si>
  <si>
    <t>근로계약 체결 후 다음 각 호의 사항을 변경하는 경우에도 또한 같다. [개정 2010.5.25] [[시행일 2012.1.1]]</t>
    <phoneticPr fontId="2" type="noConversion"/>
  </si>
  <si>
    <t>1. 임금</t>
    <phoneticPr fontId="2" type="noConversion"/>
  </si>
  <si>
    <t>2. 소정근로시간</t>
    <phoneticPr fontId="2" type="noConversion"/>
  </si>
  <si>
    <t>3. 제55조(휴일)에 따른 휴일</t>
    <phoneticPr fontId="2" type="noConversion"/>
  </si>
  <si>
    <t>4. 제60조(연차 유급휴가)에 따른 연차 유급휴가</t>
    <phoneticPr fontId="2" type="noConversion"/>
  </si>
  <si>
    <t>5. 그 밖에 대통령령으로 정하는 근로조건</t>
    <phoneticPr fontId="2" type="noConversion"/>
  </si>
  <si>
    <t>② 사용자는 제1항제1호와 관련한 임금의 구성항목ㆍ계산방법ㆍ지급방법 및 제2호부터 제4호까지의 사항이 명시된 서면(「전자문서 및 전자거래 기본법」 제2조제1호에 따른 전자문서를 포함한다)을  근로자에게 교부하여야 한다.</t>
    <phoneticPr fontId="2" type="noConversion"/>
  </si>
  <si>
    <r>
      <t xml:space="preserve">다만, 본문에 따른 사항이 </t>
    </r>
    <r>
      <rPr>
        <b/>
        <u/>
        <sz val="11"/>
        <color rgb="FF7030A0"/>
        <rFont val="맑은 고딕"/>
        <family val="3"/>
        <charset val="129"/>
        <scheme val="minor"/>
      </rPr>
      <t>단체협약 또는 취업규칙의 변경</t>
    </r>
    <r>
      <rPr>
        <sz val="11"/>
        <color theme="1"/>
        <rFont val="맑은 고딕"/>
        <family val="2"/>
        <charset val="129"/>
        <scheme val="minor"/>
      </rPr>
      <t xml:space="preserve"> 등 대통령령으로 정하는 사유로 인하여 변경되는 경우에는 근로자의 요구가 있으면 그 근로자에게 교부하여야 한다. [신설 2010.5.25, 2021.1.5]</t>
    </r>
    <phoneticPr fontId="2" type="noConversion"/>
  </si>
  <si>
    <t>근로기준법 제9장 취업규칙</t>
    <phoneticPr fontId="2" type="noConversion"/>
  </si>
  <si>
    <t>근로기준법 시행규칙 제15조(취업규칙의 신고 등)</t>
    <phoneticPr fontId="2" type="noConversion"/>
  </si>
  <si>
    <t>제93조(취업규칙의 작성·신고)</t>
    <phoneticPr fontId="2" type="noConversion"/>
  </si>
  <si>
    <r>
      <t>제15조</t>
    </r>
    <r>
      <rPr>
        <u/>
        <sz val="11"/>
        <color theme="10"/>
        <rFont val="맑은 고딕"/>
        <family val="3"/>
        <charset val="129"/>
        <scheme val="minor"/>
      </rPr>
      <t>(취업규칙의 신고 등)</t>
    </r>
    <phoneticPr fontId="2" type="noConversion"/>
  </si>
  <si>
    <r>
      <rPr>
        <b/>
        <u/>
        <sz val="11"/>
        <color rgb="FFC00000"/>
        <rFont val="맑은 고딕"/>
        <family val="3"/>
        <charset val="129"/>
        <scheme val="minor"/>
      </rPr>
      <t>상시 10명 이상(근로기준법 시행령 제7조의2)의 근로자를 사용하는 사용자</t>
    </r>
    <r>
      <rPr>
        <sz val="11"/>
        <color theme="1"/>
        <rFont val="맑은 고딕"/>
        <family val="2"/>
        <charset val="129"/>
        <scheme val="minor"/>
      </rPr>
      <t xml:space="preserve">는 다음 각 호의 사항에 관한 취업규칙을 작성하여 고용노동부장관에게 신고하여야 한다. </t>
    </r>
    <phoneticPr fontId="2" type="noConversion"/>
  </si>
  <si>
    <t>이를 변경하는 경우에도 또한 같다. [개정 2008.3.28, 2010.6.4 제10339호(정부조직법), 2012.2.1, 2019.1.15] [[시행일 2019.7.16]]</t>
    <phoneticPr fontId="2" type="noConversion"/>
  </si>
  <si>
    <t xml:space="preserve">사용자는 법 제93조(취업규칙의 작성·신고)에 따라 취업규칙을 신고하거나 변경신고하려면 별지 제15호서식의 취업규칙 신고 또는 변경신고서에 다음 각 호의 서류를 첨부하여 관할 지방고용노동관서의 장에게 제출하여야 한다. </t>
    <phoneticPr fontId="2" type="noConversion"/>
  </si>
  <si>
    <t>1. 업무의 시작과 종료 시각, 휴게시간, 휴일, 휴가 및 교대 근로에 관한 사항</t>
    <phoneticPr fontId="2" type="noConversion"/>
  </si>
  <si>
    <t>1. 취업규칙(변경신고하는 경우에는 변경 전과 변경 후의 내용을 비교한 서류를 포함한다)</t>
    <phoneticPr fontId="2" type="noConversion"/>
  </si>
  <si>
    <t xml:space="preserve">2. 임금의 결정·계산·지급 방법, 임금의 산정기간·지급시기 및 승급(昇給)에 관한 사항
</t>
    <phoneticPr fontId="2" type="noConversion"/>
  </si>
  <si>
    <t>3. 가족수당의 계산·지급 방법에 관한 사항</t>
    <phoneticPr fontId="2" type="noConversion"/>
  </si>
  <si>
    <t>2. 근로자의 과반수를 대표하는 노동조합 또는 근로자 과반수의 의견을 들었음을 증명하는 자료</t>
    <phoneticPr fontId="2" type="noConversion"/>
  </si>
  <si>
    <t>4. 퇴직에 관한 사항</t>
    <phoneticPr fontId="2" type="noConversion"/>
  </si>
  <si>
    <t>5. 「근로자퇴직급여 보장법」 제4조(퇴직급여제도의 설정)에 따라 설정된 퇴직급여, 상여 및 최저임금에 관한 사항</t>
    <phoneticPr fontId="2" type="noConversion"/>
  </si>
  <si>
    <t>3. 근로자의 과반수를 대표하는 노동조합 또는 근로자 과반수의 동의를 받았음을 증명하는 자료(근로자에게 불리하게 변경하는 경우에만 첨부한다)</t>
    <phoneticPr fontId="2" type="noConversion"/>
  </si>
  <si>
    <t>6. 근로자의 식비, 작업 용품 등의 부담에 관한 사항</t>
    <phoneticPr fontId="2" type="noConversion"/>
  </si>
  <si>
    <t>7. 근로자를 위한 교육시설에 관한 사항</t>
    <phoneticPr fontId="2" type="noConversion"/>
  </si>
  <si>
    <t>8. 출산전후휴가·육아휴직 등 근로자의 모성 보호 및 일·가정 양립 지원에 관한 사항</t>
    <phoneticPr fontId="2" type="noConversion"/>
  </si>
  <si>
    <t>9. 안전과 보건에 관한 사항</t>
    <phoneticPr fontId="2" type="noConversion"/>
  </si>
  <si>
    <t>9의2. 근로자의 성별·연령 또는 신체적 조건 등의 특성에 따른 사업장 환경의 개선에 관한 사항</t>
    <phoneticPr fontId="2" type="noConversion"/>
  </si>
  <si>
    <t>10. 업무상과 업무 외의 재해부조(災害扶助)에 관한 사항</t>
    <phoneticPr fontId="2" type="noConversion"/>
  </si>
  <si>
    <t>11. 직장 내 괴롭힘의 예방 및 발생 시 조치 등에 관한 사항</t>
    <phoneticPr fontId="2" type="noConversion"/>
  </si>
  <si>
    <t>12. 표창과 제재에 관한 사항</t>
    <phoneticPr fontId="2" type="noConversion"/>
  </si>
  <si>
    <t>13. 그 밖에 해당 사업 또는 사업장의 근로자 전체에 적용될 사항</t>
    <phoneticPr fontId="2" type="noConversion"/>
  </si>
  <si>
    <t>제94조(규칙의 작성, 변경 절차)</t>
    <phoneticPr fontId="2" type="noConversion"/>
  </si>
  <si>
    <t>① 사용자는 취업규칙의 작성 또는 변경에 관하여 해당 사업 또는 사업장에 근로자의 과반수로 조직된 노동조합이 있는 경우에는</t>
    <phoneticPr fontId="2" type="noConversion"/>
  </si>
  <si>
    <t>그 노동조합, 근로자의 과반수로 조직된 노동조합이 없는 경우에는 근로자의 과반수의 의견을 들어야 한다.</t>
    <phoneticPr fontId="2" type="noConversion"/>
  </si>
  <si>
    <t>다만, 취업규칙을 근로자에게 불리하게 변경하는 경우에는 그 동의를 받아야 한다.</t>
    <phoneticPr fontId="2" type="noConversion"/>
  </si>
  <si>
    <t>② 사용자는 제93조(취업규칙의 작성·신고)에 따라 취업규칙을 신고할 때에는 제1항의 의견을 적은 서면을 첨부하여야 한다.</t>
    <phoneticPr fontId="2" type="noConversion"/>
  </si>
  <si>
    <t>제95조(제재 규정의 제한)</t>
    <phoneticPr fontId="2" type="noConversion"/>
  </si>
  <si>
    <t xml:space="preserve">취업규칙에서 근로자에 대하여 감급(減給)의 제재를 정할 경우에 </t>
    <phoneticPr fontId="2" type="noConversion"/>
  </si>
  <si>
    <t xml:space="preserve">그 감액은 1회의 금액이 평균임금의 1일분의 2분의 1을, </t>
    <phoneticPr fontId="2" type="noConversion"/>
  </si>
  <si>
    <t>, 총액이 1임금지급기의 임금 총액의 10분의 1을 초과하지 못한다.</t>
    <phoneticPr fontId="2" type="noConversion"/>
  </si>
  <si>
    <t>제96조(단체협약의 준수)</t>
    <phoneticPr fontId="2" type="noConversion"/>
  </si>
  <si>
    <t>① 취업규칙은 법령이나 해당 사업 또는 사업장에 대하여 적용되는 단체협약과 어긋나서는 아니 된다.</t>
    <phoneticPr fontId="2" type="noConversion"/>
  </si>
  <si>
    <t>② 고용노동부장관은 법령이나 단체협약에 어긋나는 취업규칙의 변경을 명할 수 있다.</t>
    <phoneticPr fontId="2" type="noConversion"/>
  </si>
  <si>
    <t>[개정 2010.6.4 제10339호(정부조직법)] [[시행일 2010.7.5]]</t>
    <phoneticPr fontId="2" type="noConversion"/>
  </si>
  <si>
    <t>제97조(위반의 효력)</t>
    <phoneticPr fontId="2" type="noConversion"/>
  </si>
  <si>
    <t>취업규칙에서 정한 기준에 미달하는 근로조건을 정한 근로계약은 그 부분에 관하여는 무효로 한다</t>
    <phoneticPr fontId="2" type="noConversion"/>
  </si>
  <si>
    <t>이 경우 무효로 된 부분은 취업규칙에 정한 기준에 따른다.</t>
    <phoneticPr fontId="2" type="noConversion"/>
  </si>
  <si>
    <t>법정가산수당</t>
    <phoneticPr fontId="2" type="noConversion"/>
  </si>
  <si>
    <t>연장근로수당, 휴일근로수당, 야간근로수당(시간외수당)계산법</t>
    <phoneticPr fontId="2" type="noConversion"/>
  </si>
  <si>
    <t>근로기준법 제56조(연장·야간 및 휴일 근로)</t>
    <phoneticPr fontId="2" type="noConversion"/>
  </si>
  <si>
    <r>
      <t xml:space="preserve">① 사용자는 </t>
    </r>
    <r>
      <rPr>
        <b/>
        <sz val="11"/>
        <color rgb="FF7030A0"/>
        <rFont val="맑은 고딕"/>
        <family val="3"/>
        <charset val="129"/>
        <scheme val="minor"/>
      </rPr>
      <t>연장근로</t>
    </r>
    <r>
      <rPr>
        <sz val="11"/>
        <color theme="1"/>
        <rFont val="맑은 고딕"/>
        <family val="2"/>
        <charset val="129"/>
        <scheme val="minor"/>
      </rPr>
      <t xml:space="preserve">(제53조(연장 근로의 제한)·제59조(근로시간 및 휴게시간의 특례) 및 제69조(근로시간) 단서에 따라 연장된 시간의 근로를 말한다)에 대하여는 </t>
    </r>
    <r>
      <rPr>
        <b/>
        <u/>
        <sz val="11"/>
        <color rgb="FF0070C0"/>
        <rFont val="맑은 고딕"/>
        <family val="3"/>
        <charset val="129"/>
        <scheme val="minor"/>
      </rPr>
      <t>통상임금의 100분의 50 이상을 가산</t>
    </r>
    <r>
      <rPr>
        <b/>
        <sz val="11"/>
        <color rgb="FF7030A0"/>
        <rFont val="맑은 고딕"/>
        <family val="3"/>
        <charset val="129"/>
        <scheme val="minor"/>
      </rPr>
      <t>하여 근로자에게 지급</t>
    </r>
    <r>
      <rPr>
        <sz val="11"/>
        <color theme="1"/>
        <rFont val="맑은 고딕"/>
        <family val="2"/>
        <charset val="129"/>
        <scheme val="minor"/>
      </rPr>
      <t>하여야 한다. [개정 2018.3.20]</t>
    </r>
    <phoneticPr fontId="2" type="noConversion"/>
  </si>
  <si>
    <r>
      <t xml:space="preserve">② 제1항에도 불구하고 사용자는 </t>
    </r>
    <r>
      <rPr>
        <b/>
        <sz val="11"/>
        <color rgb="FF7030A0"/>
        <rFont val="맑은 고딕"/>
        <family val="3"/>
        <charset val="129"/>
        <scheme val="minor"/>
      </rPr>
      <t>휴일근로</t>
    </r>
    <r>
      <rPr>
        <sz val="11"/>
        <color theme="1"/>
        <rFont val="맑은 고딕"/>
        <family val="2"/>
        <charset val="129"/>
        <scheme val="minor"/>
      </rPr>
      <t xml:space="preserve">에 대하여는 다음 각 호의 기준에 따른 금액 이상을 </t>
    </r>
    <r>
      <rPr>
        <b/>
        <u/>
        <sz val="11"/>
        <color rgb="FFFF0000"/>
        <rFont val="맑은 고딕"/>
        <family val="3"/>
        <charset val="129"/>
        <scheme val="minor"/>
      </rPr>
      <t>가산하여</t>
    </r>
    <r>
      <rPr>
        <sz val="11"/>
        <color theme="1"/>
        <rFont val="맑은 고딕"/>
        <family val="2"/>
        <charset val="129"/>
        <scheme val="minor"/>
      </rPr>
      <t xml:space="preserve"> 근로자에게 지급하여야 한다. [신설 2018.3.20]</t>
    </r>
    <phoneticPr fontId="2" type="noConversion"/>
  </si>
  <si>
    <r>
      <t xml:space="preserve">1. 8시간 이내의 휴일근로: </t>
    </r>
    <r>
      <rPr>
        <b/>
        <u/>
        <sz val="11"/>
        <color rgb="FF0070C0"/>
        <rFont val="맑은 고딕"/>
        <family val="3"/>
        <charset val="129"/>
        <scheme val="minor"/>
      </rPr>
      <t>통상임금의 100분의 50</t>
    </r>
    <phoneticPr fontId="2" type="noConversion"/>
  </si>
  <si>
    <r>
      <t xml:space="preserve">2. 8시간을 초과한 휴일근로: </t>
    </r>
    <r>
      <rPr>
        <b/>
        <u/>
        <sz val="11"/>
        <color rgb="FF0070C0"/>
        <rFont val="맑은 고딕"/>
        <family val="3"/>
        <charset val="129"/>
        <scheme val="minor"/>
      </rPr>
      <t>통상임금의 100분의 100</t>
    </r>
    <phoneticPr fontId="2" type="noConversion"/>
  </si>
  <si>
    <r>
      <t xml:space="preserve">③ 사용자는 </t>
    </r>
    <r>
      <rPr>
        <b/>
        <sz val="11"/>
        <color rgb="FF7030A0"/>
        <rFont val="맑은 고딕"/>
        <family val="3"/>
        <charset val="129"/>
        <scheme val="minor"/>
      </rPr>
      <t>야간근로</t>
    </r>
    <r>
      <rPr>
        <sz val="11"/>
        <color theme="1"/>
        <rFont val="맑은 고딕"/>
        <family val="2"/>
        <charset val="129"/>
        <scheme val="minor"/>
      </rPr>
      <t>(</t>
    </r>
    <r>
      <rPr>
        <b/>
        <sz val="11"/>
        <color rgb="FF7030A0"/>
        <rFont val="맑은 고딕"/>
        <family val="3"/>
        <charset val="129"/>
        <scheme val="minor"/>
      </rPr>
      <t>오후 10시부터 다음 날 오전 6시 사이의 근로</t>
    </r>
    <r>
      <rPr>
        <sz val="11"/>
        <color theme="1"/>
        <rFont val="맑은 고딕"/>
        <family val="2"/>
        <charset val="129"/>
        <scheme val="minor"/>
      </rPr>
      <t xml:space="preserve">를 말한다)에 대하여는 </t>
    </r>
    <r>
      <rPr>
        <b/>
        <u/>
        <sz val="11"/>
        <color rgb="FF0070C0"/>
        <rFont val="맑은 고딕"/>
        <family val="3"/>
        <charset val="129"/>
        <scheme val="minor"/>
      </rPr>
      <t xml:space="preserve">통상임금의 100분의 50 이상을 </t>
    </r>
    <r>
      <rPr>
        <b/>
        <u/>
        <sz val="11"/>
        <color rgb="FFC00000"/>
        <rFont val="맑은 고딕"/>
        <family val="3"/>
        <charset val="129"/>
        <scheme val="minor"/>
      </rPr>
      <t>가산</t>
    </r>
    <r>
      <rPr>
        <u/>
        <sz val="11"/>
        <color rgb="FFC00000"/>
        <rFont val="맑은 고딕"/>
        <family val="3"/>
        <charset val="129"/>
        <scheme val="minor"/>
      </rPr>
      <t>하여</t>
    </r>
    <r>
      <rPr>
        <sz val="11"/>
        <color theme="1"/>
        <rFont val="맑은 고딕"/>
        <family val="2"/>
        <charset val="129"/>
        <scheme val="minor"/>
      </rPr>
      <t xml:space="preserve"> 근로자에게 지급하여야 한다. [신설 2018.3.20]</t>
    </r>
    <phoneticPr fontId="2" type="noConversion"/>
  </si>
  <si>
    <t>근로기준법 시행령 제27조(임금대장의 기재사항)</t>
    <phoneticPr fontId="2" type="noConversion"/>
  </si>
  <si>
    <t>① 사용자는 법 제48조(임금대장)에 따른 임금대장에 다음 각 호의 사항을 근로자 개인별로 적어야 한다.</t>
    <phoneticPr fontId="2" type="noConversion"/>
  </si>
  <si>
    <t>1. 성명</t>
    <phoneticPr fontId="2" type="noConversion"/>
  </si>
  <si>
    <t>2. 주민등록번호</t>
    <phoneticPr fontId="2" type="noConversion"/>
  </si>
  <si>
    <t>3. 고용 연월일</t>
    <phoneticPr fontId="2" type="noConversion"/>
  </si>
  <si>
    <t>4. 종사하는 업무</t>
    <phoneticPr fontId="2" type="noConversion"/>
  </si>
  <si>
    <t>5. 임금 및 가족수당의 계산기초가 되는 사항</t>
    <phoneticPr fontId="2" type="noConversion"/>
  </si>
  <si>
    <t>6. 근로일수</t>
    <phoneticPr fontId="2" type="noConversion"/>
  </si>
  <si>
    <t>7. 근로시간수</t>
    <phoneticPr fontId="2" type="noConversion"/>
  </si>
  <si>
    <t>8. 연장근로, 야간근로 또는 휴일근로를 시킨 경우에는 그 시간수</t>
    <phoneticPr fontId="2" type="noConversion"/>
  </si>
  <si>
    <t>9. 기본급, 수당, 그 밖의 임금의 내역별 금액(통화 외의 것으로 지급된 임금이 있는 경우에는 그 품명 및 수량과 평가총액)</t>
    <phoneticPr fontId="2" type="noConversion"/>
  </si>
  <si>
    <t>10. 법 제43조(임금 지급)제1항 단서에 따라 임금의 일부를 공제한 경우에는 그 금액</t>
    <phoneticPr fontId="2" type="noConversion"/>
  </si>
  <si>
    <t>② 사용기간이 30일 미만인 일용근로자에 대하여는 제1항제2호 및 제5호의 사항을 적지 아니할 수 있다.</t>
    <phoneticPr fontId="2" type="noConversion"/>
  </si>
  <si>
    <t>③ 다음 각 호의 어느 하나에 해당하는 근로자에 대하여는 제1항제7호 및 제8호의 사항을 적지 아니할 수 있다.</t>
    <phoneticPr fontId="2" type="noConversion"/>
  </si>
  <si>
    <t>1. 법 제11조(적용 범위)제2항에 따른 상시 4명 이하의 근로자를 사용하는 사업 또는 사업장의 근로자</t>
    <phoneticPr fontId="2" type="noConversion"/>
  </si>
  <si>
    <t>2. 법 제63조 각 호의 어느 하나에 해당하는 근로자</t>
    <phoneticPr fontId="2" type="noConversion"/>
  </si>
  <si>
    <t>근로기준법 제11조(적용 범위)</t>
    <phoneticPr fontId="2" type="noConversion"/>
  </si>
  <si>
    <t>① 이 법은 상시 5명 이상의 근로자를 사용하는 모든 사업 또는 사업장에 적용한다.</t>
    <phoneticPr fontId="2" type="noConversion"/>
  </si>
  <si>
    <t>다만, 동거하는 친족만을 사용하는 사업 또는 사업장과 가사(家事) 사용인에 대하여는 적용하지 아니한다.</t>
    <phoneticPr fontId="2" type="noConversion"/>
  </si>
  <si>
    <t>② 상시 4명 이하의 근로자를 사용하는 사업 또는 사업장에 대하여는 대통령령으로 정하는 바에 따라 이 법의 일부 규정을 적용할 수 있다.</t>
    <phoneticPr fontId="2" type="noConversion"/>
  </si>
  <si>
    <t>③ 이 법을 적용하는 경우에 상시 사용하는 근로자 수를 산정하는 방법은 대통령령으로 정한다. [신설 2008.3.21] [[시행일 2008.7.1]]</t>
    <phoneticPr fontId="2" type="noConversion"/>
  </si>
  <si>
    <t>4인 이하 법 적용</t>
    <phoneticPr fontId="2" type="noConversion"/>
  </si>
  <si>
    <t>5인 미만 사업장 연차/퇴직금/추가 근무수당/연장근로시간 제한</t>
    <phoneticPr fontId="2" type="noConversion"/>
  </si>
  <si>
    <t>1. 부당해고 구제신청</t>
    <phoneticPr fontId="2" type="noConversion"/>
  </si>
  <si>
    <t xml:space="preserve">5인 미만 사업장 : </t>
    <phoneticPr fontId="2" type="noConversion"/>
  </si>
  <si>
    <t>부당해고 구제 신청 불가능</t>
    <phoneticPr fontId="2" type="noConversion"/>
  </si>
  <si>
    <t xml:space="preserve">5인 이상 사업장 : </t>
    <phoneticPr fontId="2" type="noConversion"/>
  </si>
  <si>
    <t>부당해고 구제 신청 가능</t>
    <phoneticPr fontId="2" type="noConversion"/>
  </si>
  <si>
    <t>2. 휴업수당</t>
    <phoneticPr fontId="2" type="noConversion"/>
  </si>
  <si>
    <t>해당사항 없음</t>
    <phoneticPr fontId="2" type="noConversion"/>
  </si>
  <si>
    <t>평균임금의 70% 수당 지급 (사업자의 귀책사유로 휴업 시)</t>
    <phoneticPr fontId="2" type="noConversion"/>
  </si>
  <si>
    <t>3. 추가근무수당</t>
    <phoneticPr fontId="2" type="noConversion"/>
  </si>
  <si>
    <t>해당사항 없다.</t>
    <phoneticPr fontId="2" type="noConversion"/>
  </si>
  <si>
    <t>통상임금의 1.5배 가산임금을 줘야 된다.</t>
    <phoneticPr fontId="2" type="noConversion"/>
  </si>
  <si>
    <t xml:space="preserve"> - 주 40시간 초과 / 1일 8시간 초과</t>
    <phoneticPr fontId="2" type="noConversion"/>
  </si>
  <si>
    <t xml:space="preserve"> - 야간근무 (22:00 ~ 06:00), 휴일근무</t>
    <phoneticPr fontId="2" type="noConversion"/>
  </si>
  <si>
    <t>4. 연장근로시간의 제한</t>
    <phoneticPr fontId="2" type="noConversion"/>
  </si>
  <si>
    <t>5인미만 연장수당 지급</t>
    <phoneticPr fontId="2" type="noConversion"/>
  </si>
  <si>
    <t>· 5인미만은 연장수당(연장,야간,휴일)에 대한 가산이 없습니다.</t>
    <phoneticPr fontId="2" type="noConversion"/>
  </si>
  <si>
    <t>1주 최대 12시간 연장이 가능하다.</t>
    <phoneticPr fontId="2" type="noConversion"/>
  </si>
  <si>
    <t>· 연장한 시간 만큼만 계산</t>
    <phoneticPr fontId="2" type="noConversion"/>
  </si>
  <si>
    <t>5. 연차</t>
    <phoneticPr fontId="2" type="noConversion"/>
  </si>
  <si>
    <t xml:space="preserve"> - 1년 미만 근로자 / 1년간 80%미만 근로자 : 1개월 개근 시 1일의 유급휴가를 주어야 한다.</t>
    <phoneticPr fontId="2" type="noConversion"/>
  </si>
  <si>
    <t xml:space="preserve"> - 1년간 80% 이상 출근자 : 15일의 유급휴가를 주어야 한다.</t>
    <phoneticPr fontId="2" type="noConversion"/>
  </si>
  <si>
    <t>6. 퇴직금</t>
    <phoneticPr fontId="2" type="noConversion"/>
  </si>
  <si>
    <t>사업장의 규모와 관계없이 지급되어야 한다. (2013.1.1.부터는 5인 미만 사업장에서도 퇴직금이 전액(100%) 발생</t>
    <phoneticPr fontId="2" type="noConversion"/>
  </si>
  <si>
    <t>하지만 조건이 있다.</t>
    <phoneticPr fontId="2" type="noConversion"/>
  </si>
  <si>
    <t>1) 1년 이상 근무한 경우</t>
    <phoneticPr fontId="2" type="noConversion"/>
  </si>
  <si>
    <t>2) 중간에 휴직 등 없이 계속 근무한 경우</t>
    <phoneticPr fontId="2" type="noConversion"/>
  </si>
  <si>
    <t>3) 소정근로시간 주 15시간 이상 근무한 경우</t>
    <phoneticPr fontId="2" type="noConversion"/>
  </si>
  <si>
    <t>퇴직금은 모든 근로자(아르바이트나 계약직 포함)에게 지급된다.</t>
    <phoneticPr fontId="2" type="noConversion"/>
  </si>
  <si>
    <t>7. 근로계약서 작성</t>
    <phoneticPr fontId="2" type="noConversion"/>
  </si>
  <si>
    <t>작성시기 : 근로자를 채용할 때 바로 작성 교부</t>
    <phoneticPr fontId="2" type="noConversion"/>
  </si>
  <si>
    <t>5인미만은 취업규칙서(상시 10명 이상 취업규칙 작성)가 따로 없기에 사용자 보호룔 위한 기재사항을 근로계약서에 명시하여 근거를 마련</t>
    <phoneticPr fontId="2" type="noConversion"/>
  </si>
  <si>
    <t>근로계약서 미작성시 / 500만원 이하 벌금</t>
    <phoneticPr fontId="2" type="noConversion"/>
  </si>
  <si>
    <t>8. 주휴수당 지급</t>
    <phoneticPr fontId="2" type="noConversion"/>
  </si>
  <si>
    <t>한 주 소정근로일 개근이 조건</t>
    <phoneticPr fontId="2" type="noConversion"/>
  </si>
  <si>
    <t>한주 소정근로시간 15시간(월60시간) 이상 발생</t>
    <phoneticPr fontId="2" type="noConversion"/>
  </si>
  <si>
    <t>지각.조퇴.외출은 결근이 아니므로 주휴수당 지급</t>
    <phoneticPr fontId="2" type="noConversion"/>
  </si>
  <si>
    <t>예외) 주중 결근한 경우 '무급'으로 휴일 부여</t>
    <phoneticPr fontId="2" type="noConversion"/>
  </si>
  <si>
    <t xml:space="preserve">① 이 법은 상시 5명 이상의 근로자를 사용하는 모든 사업 또는 사업장에 적용한다. </t>
    <phoneticPr fontId="2" type="noConversion"/>
  </si>
  <si>
    <t xml:space="preserve">    다만, 동거하는 친족만을 사용하는 사업 또는 사업장과 가사(家事) 사용인에 대하여는 적용하지 아니한다.</t>
    <phoneticPr fontId="2" type="noConversion"/>
  </si>
  <si>
    <r>
      <t xml:space="preserve">② </t>
    </r>
    <r>
      <rPr>
        <b/>
        <u/>
        <sz val="11"/>
        <color rgb="FFFF0000"/>
        <rFont val="맑은 고딕"/>
        <family val="3"/>
        <charset val="129"/>
        <scheme val="minor"/>
      </rPr>
      <t>상시 4명 이하의 근로자를 사용하는 사업 또는 사업장에 대하여는 대통령령으로 정하는 바에 따라 이 법의 일부 규정을 적용</t>
    </r>
    <r>
      <rPr>
        <sz val="11"/>
        <color theme="1"/>
        <rFont val="맑은 고딕"/>
        <family val="2"/>
        <charset val="129"/>
        <scheme val="minor"/>
      </rPr>
      <t>할 수 있다.</t>
    </r>
    <phoneticPr fontId="2" type="noConversion"/>
  </si>
  <si>
    <t>근로기준법 시행령 제7조(적용범위)</t>
    <phoneticPr fontId="2" type="noConversion"/>
  </si>
  <si>
    <t>법 제11조(적용 범위)제2항에 따라 상시 4명 이하의 근로자를 사용하는 사업 또는 사업장에 적용하는 법 규정은 별표 1과 같다.</t>
    <phoneticPr fontId="2" type="noConversion"/>
  </si>
  <si>
    <t>④ 제55조 제2항의 개정규정은 다음 각 호의 구분에 따른 날부터 시행한다.</t>
    <phoneticPr fontId="2" type="noConversion"/>
  </si>
  <si>
    <r>
      <t>3. 상시</t>
    </r>
    <r>
      <rPr>
        <b/>
        <u/>
        <sz val="11"/>
        <color rgb="FFFF0000"/>
        <rFont val="맑은 고딕"/>
        <family val="3"/>
        <charset val="129"/>
        <scheme val="minor"/>
      </rPr>
      <t xml:space="preserve"> 5인</t>
    </r>
    <r>
      <rPr>
        <b/>
        <u/>
        <sz val="11"/>
        <color theme="1"/>
        <rFont val="맑은 고딕"/>
        <family val="3"/>
        <charset val="129"/>
        <scheme val="minor"/>
      </rPr>
      <t xml:space="preserve"> </t>
    </r>
    <r>
      <rPr>
        <b/>
        <u/>
        <sz val="11"/>
        <color rgb="FFFF0000"/>
        <rFont val="맑은 고딕"/>
        <family val="3"/>
        <charset val="129"/>
        <scheme val="minor"/>
      </rPr>
      <t>이상</t>
    </r>
    <r>
      <rPr>
        <sz val="11"/>
        <color theme="1"/>
        <rFont val="맑은 고딕"/>
        <family val="2"/>
        <charset val="129"/>
        <scheme val="minor"/>
      </rPr>
      <t xml:space="preserve"> 30명 미만의 근로자를 사용하는 사업 또는 사업장: 2022년 1월 1일</t>
    </r>
    <phoneticPr fontId="2" type="noConversion"/>
  </si>
  <si>
    <t>근로기준법 제55조(휴일)</t>
    <phoneticPr fontId="2" type="noConversion"/>
  </si>
  <si>
    <t>② 사용자는 근로자에게 대통령령으로 정하는 휴일을 유급으로 보장하여야 한다.</t>
    <phoneticPr fontId="2" type="noConversion"/>
  </si>
  <si>
    <t>다만, 근로자대표와 서면으로 합의한 경우 특정한 근로일로 대체할 수 있다. [신설 2018.3.20] [[시행일 2018.7.1]] [[시행일: 부칙참조(제15513호)]]</t>
    <phoneticPr fontId="2" type="noConversion"/>
  </si>
  <si>
    <t>3. 제30조제2항의 개정규정: 다음 각 목의 구분에 따른 날</t>
    <phoneticPr fontId="2" type="noConversion"/>
  </si>
  <si>
    <r>
      <t xml:space="preserve">다. 상시 </t>
    </r>
    <r>
      <rPr>
        <b/>
        <u/>
        <sz val="11"/>
        <color rgb="FFFF0000"/>
        <rFont val="맑은 고딕"/>
        <family val="3"/>
        <charset val="129"/>
        <scheme val="minor"/>
      </rPr>
      <t>5인 이상</t>
    </r>
    <r>
      <rPr>
        <sz val="11"/>
        <color theme="1"/>
        <rFont val="맑은 고딕"/>
        <family val="2"/>
        <charset val="129"/>
        <scheme val="minor"/>
      </rPr>
      <t xml:space="preserve"> 30명 미만의 근로자를 사용하는 사업 또는 사업장: 2022년 1월 1일</t>
    </r>
    <phoneticPr fontId="2" type="noConversion"/>
  </si>
  <si>
    <t>근로기준법 시행령 제30조(휴일)</t>
    <phoneticPr fontId="2" type="noConversion"/>
  </si>
  <si>
    <t>② 법 제55조(휴일)제2항 본문에서 "대통령령으로 정하는 휴일"이란 「관공서의 공휴일에 관한 규정」 제2조(공휴일) 각 호(제1호는 제외한다)에 따른 공휴일 및 같은 영 제3조(대체공휴일)에 따른 대체공휴일을 말한다.</t>
    <phoneticPr fontId="2" type="noConversion"/>
  </si>
  <si>
    <t xml:space="preserve">   [신설 2018.6.29] [[시행일 : 부칙참조(제29010호]] [본조제목개정 2018.6.29]</t>
    <phoneticPr fontId="2" type="noConversion"/>
  </si>
  <si>
    <t>① 사용자는 근로자에게 1주에 평균 1회 이상의 유급휴일을 보장하여야 한다. [개정 2018.3.20] [[시행일 2018.7.1]]</t>
    <phoneticPr fontId="2" type="noConversion"/>
  </si>
  <si>
    <t>② 사용자는 근로자에게 대통령령으로 정하는 휴일을 유급으로 보장하여야 한다. 다만, 근로자대표와 서면으로 합의한 경우 특정한 근로일로 대체할 수 있다.</t>
    <phoneticPr fontId="2" type="noConversion"/>
  </si>
  <si>
    <t xml:space="preserve">    [신설 2018.3.20] [[시행일 2018.7.1]] [[시행일: 부칙참조(제15513호)]]</t>
    <phoneticPr fontId="2" type="noConversion"/>
  </si>
  <si>
    <t>관공서의 공휴일에 관한 규정 제2조(공휴일)</t>
    <phoneticPr fontId="2" type="noConversion"/>
  </si>
  <si>
    <t>관공서의 공휴일은 다음 각 호와 같다. 다만, 재외공관의 공휴일은 우리나라의 국경일 중 공휴일과 주재국의 공휴일로 한다. [개정 98·12·18, 2005.6.30, 2006.9.6, 2012.12.28, 2017.10.17]</t>
    <phoneticPr fontId="2" type="noConversion"/>
  </si>
  <si>
    <t>1. 일요일</t>
    <phoneticPr fontId="2" type="noConversion"/>
  </si>
  <si>
    <t>2. 국경일 중 3·1절, 광복절, 개천절 및 한글날</t>
    <phoneticPr fontId="2" type="noConversion"/>
  </si>
  <si>
    <t>3. 1월 1일</t>
    <phoneticPr fontId="2" type="noConversion"/>
  </si>
  <si>
    <t>4. 설날 전날, 설날, 설날 다음날 (음력 12월 말일, 1월 1일, 2일)</t>
    <phoneticPr fontId="2" type="noConversion"/>
  </si>
  <si>
    <t>5. 삭제 [2005.6.30]</t>
    <phoneticPr fontId="2" type="noConversion"/>
  </si>
  <si>
    <t>6. 부처님오신날 (음력 4월 8일)</t>
    <phoneticPr fontId="2" type="noConversion"/>
  </si>
  <si>
    <t>7. 5월 5일 (어린이날)</t>
    <phoneticPr fontId="2" type="noConversion"/>
  </si>
  <si>
    <t>8. 6월 6일 (현충일)</t>
    <phoneticPr fontId="2" type="noConversion"/>
  </si>
  <si>
    <t>9. 추석 전날, 추석, 추석 다음날 (음력 8월 14일, 15일, 16일)</t>
    <phoneticPr fontId="2" type="noConversion"/>
  </si>
  <si>
    <t>10. 12월 25일 (기독탄신일)</t>
    <phoneticPr fontId="2" type="noConversion"/>
  </si>
  <si>
    <t>10의2. 「공직선거법」 제34조에 따른 임기만료에 의한 선거의 선거일</t>
    <phoneticPr fontId="2" type="noConversion"/>
  </si>
  <si>
    <t>11. 기타 정부에서 수시 지정하는 날</t>
    <phoneticPr fontId="2" type="noConversion"/>
  </si>
  <si>
    <t>관공서의 공휴일에 관한 규정 제3조(대체공휴일)</t>
    <phoneticPr fontId="2" type="noConversion"/>
  </si>
  <si>
    <t>① 제2조(공휴일)제4호 또는 제9호에 따른 공휴일이 다른 공휴일과 겹칠 경우 제2조(공휴일)제4호 또는 제9호에 따른 공휴일 다음의 첫 번째 비공휴일을 공휴일로 한다.</t>
    <phoneticPr fontId="2" type="noConversion"/>
  </si>
  <si>
    <t>② 제2조(공휴일)제7호에 따른 공휴일이 토요일이나 다른 공휴일과 겹칠 경우 제2조(공휴일)제7호에 따른 공휴일 다음의 첫 번째 비공휴일을 공휴일로 한다. [본조신설 2013.11.5]</t>
    <phoneticPr fontId="2" type="noConversion"/>
  </si>
  <si>
    <t>[별지 제17호의2 서식]</t>
    <phoneticPr fontId="2" type="noConversion"/>
  </si>
  <si>
    <t>임금(일당직)명세서</t>
    <phoneticPr fontId="2" type="noConversion"/>
  </si>
  <si>
    <t xml:space="preserve">상시근로자 5인이상 연차수당 </t>
    <phoneticPr fontId="2" type="noConversion"/>
  </si>
  <si>
    <t>회사명 :</t>
    <phoneticPr fontId="2" type="noConversion"/>
  </si>
  <si>
    <t>선우테크놀리지</t>
    <phoneticPr fontId="2" type="noConversion"/>
  </si>
  <si>
    <t>지급일 :</t>
    <phoneticPr fontId="2" type="noConversion"/>
  </si>
  <si>
    <t>생년월일 / 사원번호</t>
    <phoneticPr fontId="2" type="noConversion"/>
  </si>
  <si>
    <t>근속연수</t>
    <phoneticPr fontId="2" type="noConversion"/>
  </si>
  <si>
    <t>연차청구권일수</t>
    <phoneticPr fontId="2" type="noConversion"/>
  </si>
  <si>
    <t>입사일</t>
    <phoneticPr fontId="2" type="noConversion"/>
  </si>
  <si>
    <t>부서(현장) / 직급</t>
    <phoneticPr fontId="2" type="noConversion"/>
  </si>
  <si>
    <t>삼성전자천안캠퍼스</t>
    <phoneticPr fontId="2" type="noConversion"/>
  </si>
  <si>
    <t>노무직(일용직)</t>
    <phoneticPr fontId="2" type="noConversion"/>
  </si>
  <si>
    <t>퇴사일</t>
    <phoneticPr fontId="2" type="noConversion"/>
  </si>
  <si>
    <t>기능 및 자격 / 종사업무</t>
    <phoneticPr fontId="2" type="noConversion"/>
  </si>
  <si>
    <t>용접</t>
    <phoneticPr fontId="2" type="noConversion"/>
  </si>
  <si>
    <t>대법원 2021.10.14 선고 2021다227100 판결</t>
    <phoneticPr fontId="2" type="noConversion"/>
  </si>
  <si>
    <t>E-Mail</t>
    <phoneticPr fontId="2" type="noConversion"/>
  </si>
  <si>
    <t>idtax@hanmail.net</t>
    <phoneticPr fontId="2" type="noConversion"/>
  </si>
  <si>
    <t xml:space="preserve">상시근로자 5인이상 &amp; 주소정근로시간 15시간 이상자) 연차수당 </t>
    <phoneticPr fontId="2" type="noConversion"/>
  </si>
  <si>
    <t>세부내역</t>
    <phoneticPr fontId="2" type="noConversion"/>
  </si>
  <si>
    <t>근로자의 4대보험 적용여부</t>
    <phoneticPr fontId="2" type="noConversion"/>
  </si>
  <si>
    <t>지       급</t>
    <phoneticPr fontId="2" type="noConversion"/>
  </si>
  <si>
    <t>공        제</t>
    <phoneticPr fontId="2" type="noConversion"/>
  </si>
  <si>
    <t>임금항목</t>
    <phoneticPr fontId="2" type="noConversion"/>
  </si>
  <si>
    <t>지급금액</t>
    <phoneticPr fontId="2" type="noConversion"/>
  </si>
  <si>
    <t>공제 항목</t>
    <phoneticPr fontId="2" type="noConversion"/>
  </si>
  <si>
    <t>공제금액</t>
    <phoneticPr fontId="2" type="noConversion"/>
  </si>
  <si>
    <t>시급직,일용직,일당직은 월환산(월평균 내지 말고 실제 (일요일)주휴일수(유급휴일) 구해라)하지 말아라.</t>
    <phoneticPr fontId="2" type="noConversion"/>
  </si>
  <si>
    <t>매월
지급</t>
    <phoneticPr fontId="2" type="noConversion"/>
  </si>
  <si>
    <t>기본급</t>
    <phoneticPr fontId="2" type="noConversion"/>
  </si>
  <si>
    <t>2일 이후 입사월 제외</t>
    <phoneticPr fontId="2" type="noConversion"/>
  </si>
  <si>
    <t>18세미만 or 60세이상(60세가 된때) 제외</t>
    <phoneticPr fontId="2" type="noConversion"/>
  </si>
  <si>
    <t>주휴수당</t>
    <phoneticPr fontId="2" type="noConversion"/>
  </si>
  <si>
    <t>장기요양보험료</t>
    <phoneticPr fontId="2" type="noConversion"/>
  </si>
  <si>
    <t>고용보험료</t>
    <phoneticPr fontId="2" type="noConversion"/>
  </si>
  <si>
    <t>외국인 체류자격별 고용보험적용</t>
    <phoneticPr fontId="2" type="noConversion"/>
  </si>
  <si>
    <t>만65세이후 고용된자</t>
    <phoneticPr fontId="2" type="noConversion"/>
  </si>
  <si>
    <t>자녀보육(육아)수당(非)</t>
    <phoneticPr fontId="106" type="noConversion"/>
  </si>
  <si>
    <t>연말정산</t>
    <phoneticPr fontId="2" type="noConversion"/>
  </si>
  <si>
    <t>지급액(일용직대장)</t>
    <phoneticPr fontId="2" type="noConversion"/>
  </si>
  <si>
    <t>자가운전보조금(非)</t>
    <phoneticPr fontId="106" type="noConversion"/>
  </si>
  <si>
    <t>건강보험정산(경감)</t>
    <phoneticPr fontId="2" type="noConversion"/>
  </si>
  <si>
    <t>식대보조금(非)</t>
    <phoneticPr fontId="106" type="noConversion"/>
  </si>
  <si>
    <t>장기요양보험정산(경감)</t>
    <phoneticPr fontId="2" type="noConversion"/>
  </si>
  <si>
    <t>시급</t>
    <phoneticPr fontId="2" type="noConversion"/>
  </si>
  <si>
    <t>연차 일수 직접 입력</t>
    <phoneticPr fontId="2" type="noConversion"/>
  </si>
  <si>
    <t>격월
또는
부정기
지급</t>
    <phoneticPr fontId="106" type="noConversion"/>
  </si>
  <si>
    <t>연차휴가수당</t>
    <phoneticPr fontId="2" type="noConversion"/>
  </si>
  <si>
    <t>급량비</t>
    <phoneticPr fontId="2" type="noConversion"/>
  </si>
  <si>
    <t>한달근무</t>
    <phoneticPr fontId="2" type="noConversion"/>
  </si>
  <si>
    <t>주</t>
    <phoneticPr fontId="2" type="noConversion"/>
  </si>
  <si>
    <t>연차 일수 자동 입력</t>
    <phoneticPr fontId="2" type="noConversion"/>
  </si>
  <si>
    <t>연장근로수당</t>
    <phoneticPr fontId="2" type="noConversion"/>
  </si>
  <si>
    <t>야간근로수당</t>
    <phoneticPr fontId="2" type="noConversion"/>
  </si>
  <si>
    <t>가불금(△,+)정산</t>
    <phoneticPr fontId="2" type="noConversion"/>
  </si>
  <si>
    <t>지급액</t>
    <phoneticPr fontId="2" type="noConversion"/>
  </si>
  <si>
    <t>휴일근로수당</t>
    <phoneticPr fontId="2" type="noConversion"/>
  </si>
  <si>
    <t>실제지급책정액</t>
    <phoneticPr fontId="2" type="noConversion"/>
  </si>
  <si>
    <t>급여소급분(+,△)정산)</t>
    <phoneticPr fontId="2" type="noConversion"/>
  </si>
  <si>
    <t>근로소득세</t>
    <phoneticPr fontId="2" type="noConversion"/>
  </si>
  <si>
    <t>차액</t>
    <phoneticPr fontId="2" type="noConversion"/>
  </si>
  <si>
    <t>지급액 계</t>
    <phoneticPr fontId="2" type="noConversion"/>
  </si>
  <si>
    <t>지방소득세</t>
    <phoneticPr fontId="2" type="noConversion"/>
  </si>
  <si>
    <t>당월 연차사용일수</t>
    <phoneticPr fontId="2" type="noConversion"/>
  </si>
  <si>
    <t>공제액 계</t>
    <phoneticPr fontId="2" type="noConversion"/>
  </si>
  <si>
    <t>통상시급</t>
    <phoneticPr fontId="2" type="noConversion"/>
  </si>
  <si>
    <t>최저임금은 최저임금 sheet 참조</t>
    <phoneticPr fontId="2" type="noConversion"/>
  </si>
  <si>
    <t>이체 은행/계좌번호</t>
    <phoneticPr fontId="2" type="noConversion"/>
  </si>
  <si>
    <t>실수령액</t>
    <phoneticPr fontId="2" type="noConversion"/>
  </si>
  <si>
    <t>기본일급 | 일급(주휴포함)</t>
    <phoneticPr fontId="2" type="noConversion"/>
  </si>
  <si>
    <t>주휴일</t>
    <phoneticPr fontId="2" type="noConversion"/>
  </si>
  <si>
    <t>주소정법정근로일수한도</t>
    <phoneticPr fontId="2" type="noConversion"/>
  </si>
  <si>
    <t>데이터</t>
    <phoneticPr fontId="2" type="noConversion"/>
  </si>
  <si>
    <t>기본시간급 | 시급(주휴포함)</t>
    <phoneticPr fontId="2" type="noConversion"/>
  </si>
  <si>
    <t>일 법정근로 시간 한도</t>
    <phoneticPr fontId="2" type="noConversion"/>
  </si>
  <si>
    <t>과세소득</t>
    <phoneticPr fontId="2" type="noConversion"/>
  </si>
  <si>
    <t>가상분석</t>
    <phoneticPr fontId="2" type="noConversion"/>
  </si>
  <si>
    <t>(실제)근로일수</t>
    <phoneticPr fontId="2" type="noConversion"/>
  </si>
  <si>
    <t>총 근로시간수(①+②)</t>
    <phoneticPr fontId="2" type="noConversion"/>
  </si>
  <si>
    <t>①연장근로시간수</t>
    <phoneticPr fontId="2" type="noConversion"/>
  </si>
  <si>
    <t>야간근로시간수</t>
    <phoneticPr fontId="2" type="noConversion"/>
  </si>
  <si>
    <t>②휴일근로시간수</t>
    <phoneticPr fontId="2" type="noConversion"/>
  </si>
  <si>
    <t>비과세소득</t>
    <phoneticPr fontId="2" type="noConversion"/>
  </si>
  <si>
    <t>목표값 찾기 (G)</t>
    <phoneticPr fontId="2" type="noConversion"/>
  </si>
  <si>
    <t>지급액계</t>
    <phoneticPr fontId="2" type="noConversion"/>
  </si>
  <si>
    <t>계산 방법</t>
    <phoneticPr fontId="2" type="noConversion"/>
  </si>
  <si>
    <t>산출식 또는 산출방법</t>
    <phoneticPr fontId="2" type="noConversion"/>
  </si>
  <si>
    <t>월 총 일수</t>
    <phoneticPr fontId="2" type="noConversion"/>
  </si>
  <si>
    <t>주휴일수</t>
    <phoneticPr fontId="2" type="noConversion"/>
  </si>
  <si>
    <t>×</t>
    <phoneticPr fontId="2" type="noConversion"/>
  </si>
  <si>
    <t>토,일요일 수</t>
    <phoneticPr fontId="2" type="noConversion"/>
  </si>
  <si>
    <t>주휴일(일요일) 수</t>
    <phoneticPr fontId="2" type="noConversion"/>
  </si>
  <si>
    <t>토요일 수</t>
    <phoneticPr fontId="2" type="noConversion"/>
  </si>
  <si>
    <t>야간가산근로수당</t>
    <phoneticPr fontId="2" type="noConversion"/>
  </si>
  <si>
    <t>근무일수(토,일제외)</t>
    <phoneticPr fontId="2" type="noConversion"/>
  </si>
  <si>
    <t>휴일(8시간이내)근로수당</t>
    <phoneticPr fontId="2" type="noConversion"/>
  </si>
  <si>
    <t>공휴일 입력(토,일제외)</t>
    <phoneticPr fontId="2" type="noConversion"/>
  </si>
  <si>
    <t>휴일(8시간초과)근로수당</t>
    <phoneticPr fontId="2" type="noConversion"/>
  </si>
  <si>
    <t>실제 근무일수</t>
    <phoneticPr fontId="2" type="noConversion"/>
  </si>
  <si>
    <t>실제 근무일수(土근무)</t>
    <phoneticPr fontId="2" type="noConversion"/>
  </si>
  <si>
    <t>근로소득세분 지방소득세(10%)</t>
    <phoneticPr fontId="2" type="noConversion"/>
  </si>
  <si>
    <t>원칙 입사일 기준(만1년,만2년)으로 연차미사용수당 정산 지급 / 관리편의상 회계연도기준(퇴사시 입사연도와 근로자 불리하지 않게 정산)</t>
    <phoneticPr fontId="2" type="noConversion"/>
  </si>
  <si>
    <t>장기요양보험</t>
    <phoneticPr fontId="2" type="noConversion"/>
  </si>
  <si>
    <t>1년 계약직 연차 11일 (대법원2021다227100) 2021.10.14. 대법원 판결</t>
    <phoneticPr fontId="2" type="noConversion"/>
  </si>
  <si>
    <t>※ 해당 사업장 상황에 따라 기재가 필요없는 항목이 있을 수 있습니다.</t>
    <phoneticPr fontId="2" type="noConversion"/>
  </si>
  <si>
    <t>※ 3년간 보관</t>
    <phoneticPr fontId="2" type="noConversion"/>
  </si>
  <si>
    <t>210mm×297mm(일반용지 60g/㎡(재활용품)]</t>
    <phoneticPr fontId="2" type="noConversion"/>
  </si>
  <si>
    <t>★ 시급· 일용직 주휴시간 주의사항</t>
    <phoneticPr fontId="2" type="noConversion"/>
  </si>
  <si>
    <t>1. 한달의 일수도 다르고 ,한달의 주휴일 (일요일)4번 포함되느냐(일요일)5번포함되느냐</t>
    <phoneticPr fontId="2" type="noConversion"/>
  </si>
  <si>
    <t xml:space="preserve">   이런게 달라지기 때문에 매월에 급여가 달라질 수가 있습니다.</t>
    <phoneticPr fontId="2" type="noConversion"/>
  </si>
  <si>
    <t>토,일제외</t>
    <phoneticPr fontId="2" type="noConversion"/>
  </si>
  <si>
    <t>유급휴일(일요일)</t>
    <phoneticPr fontId="2" type="noConversion"/>
  </si>
  <si>
    <t>토,일(중복)제외</t>
    <phoneticPr fontId="2" type="noConversion"/>
  </si>
  <si>
    <t>월~금</t>
    <phoneticPr fontId="2" type="noConversion"/>
  </si>
  <si>
    <t>일수</t>
    <phoneticPr fontId="2" type="noConversion"/>
  </si>
  <si>
    <t>근무일수</t>
    <phoneticPr fontId="2" type="noConversion"/>
  </si>
  <si>
    <t>일요일 수</t>
    <phoneticPr fontId="2" type="noConversion"/>
  </si>
  <si>
    <t>공휴일수(직접입력)</t>
    <phoneticPr fontId="2" type="noConversion"/>
  </si>
  <si>
    <t>주40시간 근무일수</t>
    <phoneticPr fontId="2" type="noConversion"/>
  </si>
  <si>
    <t>유급휴일이란</t>
    <phoneticPr fontId="2" type="noConversion"/>
  </si>
  <si>
    <t>소정근로시간이 주 15시간 이상인 근로자</t>
    <phoneticPr fontId="2" type="noConversion"/>
  </si>
  <si>
    <t>휴일'은 근로자가 근로를 제공할 의무가 없는 날로, 사용자의 지휘·명령에서 완전히 벗어나 근로를 제공하지 않은 날을 의미합니다.</t>
    <phoneticPr fontId="2" type="noConversion"/>
  </si>
  <si>
    <t>연속된 근로로부터 피로 해소와 건강을 유지하여 인간으로서의 사회적, 문화적 생활을 향유하도록 하기 위함인데요.</t>
    <phoneticPr fontId="2" type="noConversion"/>
  </si>
  <si>
    <t>휴일은 종류는 다양하지만 그 중 '휴급휴일'은 휴가 기간 동안 일을 하는 것으로 취급하여 급여가 나오는 형태의 휴가로써 주로</t>
    <phoneticPr fontId="2" type="noConversion"/>
  </si>
  <si>
    <t>근로자의 날 (토요일)</t>
    <phoneticPr fontId="2" type="noConversion"/>
  </si>
  <si>
    <t>연가' 또는 '유급 주휴일'이라 불리는 형태 입니다.</t>
    <phoneticPr fontId="2" type="noConversion"/>
  </si>
  <si>
    <t>주휴일과 관공서 공휴일은 유급휴일로 보장되는 날입니다.</t>
    <phoneticPr fontId="2" type="noConversion"/>
  </si>
  <si>
    <t>대체휴일</t>
    <phoneticPr fontId="2" type="noConversion"/>
  </si>
  <si>
    <t>근로기준법 제55조에 따르면</t>
    <phoneticPr fontId="2" type="noConversion"/>
  </si>
  <si>
    <t>① 사용자는 근로자에게 1주에 평균 1회 이상의 유급휴일을 보장하여야 하며,</t>
    <phoneticPr fontId="2" type="noConversion"/>
  </si>
  <si>
    <t>② 사용자는 근로자에게 대통령령으로 정하는 휴일을 유급으로 보장하여야 합니다.</t>
    <phoneticPr fontId="2" type="noConversion"/>
  </si>
  <si>
    <t>공휴일법에 따른 공휴일·대체공휴일 Q&amp;A</t>
    <phoneticPr fontId="2" type="noConversion"/>
  </si>
  <si>
    <t>◈ 「공휴일에 관한 법률」의 제정 및 「관공서의 공휴일에 관한 규정」의 개정에 따라 민간기업에 적용되는 휴일(공휴일·대체공휴일)에도 변화가 있어,</t>
    <phoneticPr fontId="2" type="noConversion"/>
  </si>
  <si>
    <t xml:space="preserve">     아래와 같이 빈번하게 제기되는 질문에 대해 Q&amp;A를 통해 설명드림</t>
    <phoneticPr fontId="2" type="noConversion"/>
  </si>
  <si>
    <t>Q1. 공휴일법 제정에 따른 민간기업의 공휴일·대체공휴일 적용은?</t>
    <phoneticPr fontId="2" type="noConversion"/>
  </si>
  <si>
    <t>○ 최근 「공휴일에 관한 법률」 (이하 '공휴일법'이라 함)이 제정·공포되었으며(2021.7.7.), 그 주요 내용은 아래와 같음</t>
    <phoneticPr fontId="2" type="noConversion"/>
  </si>
  <si>
    <t>근로자의 날 제정에 관한 법률 ( 약칭: 근로자의날법 )</t>
    <phoneticPr fontId="2" type="noConversion"/>
  </si>
  <si>
    <r>
      <rPr>
        <b/>
        <sz val="11"/>
        <color rgb="FFC00000"/>
        <rFont val="맑은 고딕"/>
        <family val="3"/>
        <charset val="129"/>
        <scheme val="minor"/>
      </rPr>
      <t>5월 1일</t>
    </r>
    <r>
      <rPr>
        <sz val="11"/>
        <color theme="1"/>
        <rFont val="맑은 고딕"/>
        <family val="2"/>
        <charset val="129"/>
        <scheme val="minor"/>
      </rPr>
      <t xml:space="preserve">을 근로자의 날로 하고, 이 날을 「근로기준법」에 따른 </t>
    </r>
    <r>
      <rPr>
        <b/>
        <sz val="11"/>
        <color rgb="FFC00000"/>
        <rFont val="맑은 고딕"/>
        <family val="3"/>
        <charset val="129"/>
        <scheme val="minor"/>
      </rPr>
      <t>유급휴일(有給休日)</t>
    </r>
    <r>
      <rPr>
        <sz val="11"/>
        <color theme="1"/>
        <rFont val="맑은 고딕"/>
        <family val="2"/>
        <charset val="129"/>
        <scheme val="minor"/>
      </rPr>
      <t>로 한다.</t>
    </r>
    <phoneticPr fontId="2" type="noConversion"/>
  </si>
  <si>
    <t>공휴일법상 공휴일과 대체공휴일은 「관공서의 공휴일에 관한 규정」으로 구체화 되고, 이 내용이 근로기준법령을 통해서 민간기업에 적용됨 (부칙 제2조에 따른 금년(2021년) 하반기 대체공휴일 부여도 동일)</t>
    <phoneticPr fontId="2" type="noConversion"/>
  </si>
  <si>
    <t>근로기준법 제55조(휴일)제2항 및 같은 법 시행령 제30조제2항에 따라</t>
    <phoneticPr fontId="2" type="noConversion"/>
  </si>
  <si>
    <t>사용자는 근로자에게 「관공서의 공휴일에 관한 규정」 제2조 각 호에 따른</t>
    <phoneticPr fontId="2" type="noConversion"/>
  </si>
  <si>
    <t>공휴일(일요일 제외) 및 제3조에 따른 대체공휴일을 유급휴일로 보장하여야 하며,</t>
    <phoneticPr fontId="2" type="noConversion"/>
  </si>
  <si>
    <t>이는 기업규모에 따라 단계적으로 시행(부칙 제1조제4항)</t>
    <phoneticPr fontId="2" type="noConversion"/>
  </si>
  <si>
    <t>즉 '2021년에는 30일 이상 사업장에 적용되고, '2022.1.1.부터는 5인이상 30인 미만 사업장까지 확대 적용됨.</t>
    <phoneticPr fontId="2" type="noConversion"/>
  </si>
  <si>
    <t>* (시행일) 300인 이상 및 국가·지자체·공공기관('2020.1월) → 30인~299인('2021.1월) → 5인~29인('2022년 1월)</t>
    <phoneticPr fontId="2" type="noConversion"/>
  </si>
  <si>
    <t xml:space="preserve"> 근로기준법 제55조 (휴일)</t>
    <phoneticPr fontId="2" type="noConversion"/>
  </si>
  <si>
    <t xml:space="preserve">② 사용자는 근로자에게 대통령령으로 정하는 휴일을 유급으로 보장하여야 한다. </t>
    <phoneticPr fontId="2" type="noConversion"/>
  </si>
  <si>
    <t xml:space="preserve">    다만, 근로자대표와 서면으로 합의한 경우 특정한 근로일로 대체할 수 있다. [신설 2018.3.20] [[시행일 2018.7.1]] [[시행일: 부칙참조(제15513호)]]</t>
    <phoneticPr fontId="2" type="noConversion"/>
  </si>
  <si>
    <t>① 법 제55조(휴일)제1항에 따른 유급휴일은 1주 동안의 소정근로일을 개근한 자에게 주어야 한다. [개정 2018.6.29]</t>
    <phoneticPr fontId="2" type="noConversion"/>
  </si>
  <si>
    <t xml:space="preserve">② 법 제55조(휴일)제2항 본문에서 "대통령령으로 정하는 휴일"이란 </t>
    <phoneticPr fontId="2" type="noConversion"/>
  </si>
  <si>
    <t xml:space="preserve">    「관공서의 공휴일에 관한 규정」 제2조(공휴일) 각 호(제1호는 제외한다)에 따른 공휴일 및 </t>
    <phoneticPr fontId="2" type="noConversion"/>
  </si>
  <si>
    <t xml:space="preserve">     같은 영 제3조(대체공휴일)에 따른 대체공휴일을 말한다. [신설 2018.6.29] [[시행일 : 부칙참조(제29010호]]</t>
    <phoneticPr fontId="2" type="noConversion"/>
  </si>
  <si>
    <t>관공서의 공휴일에 관한 규정 약칭 : 관공서공휴일규정</t>
    <phoneticPr fontId="2" type="noConversion"/>
  </si>
  <si>
    <t>제2조(공휴일)</t>
    <phoneticPr fontId="2" type="noConversion"/>
  </si>
  <si>
    <t xml:space="preserve">관공서의 공휴일은 다음 각 호와 같다. </t>
    <phoneticPr fontId="2" type="noConversion"/>
  </si>
  <si>
    <t>다만, 재외공관의 공휴일은 우리나라의 국경일 중 공휴일과 주재국의 공휴일로 한다. [개정 98·12·18, 2005.6.30, 2006.9.6, 2012.12.28, 2017.10.17]</t>
    <phoneticPr fontId="2" type="noConversion"/>
  </si>
  <si>
    <t>10의2. 「공직선거법」 제34조(선거일)에 따른 임기만료에 의한 선거의 선거일</t>
    <phoneticPr fontId="2" type="noConversion"/>
  </si>
  <si>
    <t>제3조(대체공휴일)</t>
    <phoneticPr fontId="2" type="noConversion"/>
  </si>
  <si>
    <t>① 제2조(공휴일)제2호부터 제10호까지의 공휴일이 다음 각 호의 어느 하나에 해당하는 경우에는</t>
    <phoneticPr fontId="2" type="noConversion"/>
  </si>
  <si>
    <t xml:space="preserve">    그 공휴일 다음의 첫 번째 비공휴일(제2조 각 호의 공휴일이 아닌 날을 말한다. 이하 같다)을 대체공휴일로 한다.</t>
    <phoneticPr fontId="2" type="noConversion"/>
  </si>
  <si>
    <t xml:space="preserve">  1. 제2조제2호 또는 제7호의 공휴일이 토요일이나 일요일과 겹치는 경우</t>
    <phoneticPr fontId="2" type="noConversion"/>
  </si>
  <si>
    <t xml:space="preserve">  2. 제2조제4호 또는 제9호의 공휴일이 일요일과 겹치는 경우</t>
    <phoneticPr fontId="2" type="noConversion"/>
  </si>
  <si>
    <t xml:space="preserve">  3. 제2조제2호·제4호·제7호 또는 제9호의 공휴일이 토요일·일요일이 아닌 날에 </t>
    <phoneticPr fontId="2" type="noConversion"/>
  </si>
  <si>
    <t xml:space="preserve">      같은 조 제2호부터 제10호까지의 규정에 따른 다른 공휴일과 겹치는 경우</t>
    <phoneticPr fontId="2" type="noConversion"/>
  </si>
  <si>
    <t>② 제1항에 따른 대체공휴일이 같은 날에 겹치는 경우에는 그 대체공휴일 다음의 첫 번째 비공휴일까지 대체공휴일로 한다.</t>
    <phoneticPr fontId="2" type="noConversion"/>
  </si>
  <si>
    <t>③ 제1항 및 제2항에 따른 대체공휴일이 토요일인 경우에는 그 다음의 첫 번째 비공휴일을 대체공휴일로 한다.</t>
    <phoneticPr fontId="2" type="noConversion"/>
  </si>
  <si>
    <t>[전문개정 2021.8.4]</t>
    <phoneticPr fontId="2" type="noConversion"/>
  </si>
  <si>
    <t>공직선거법 제34조 (선거일)</t>
    <phoneticPr fontId="2" type="noConversion"/>
  </si>
  <si>
    <t>① 임기만료에 의한 선거의 선거일은 다음 각호와 같다. [개정 98·2·6, 2004.3.12]</t>
    <phoneticPr fontId="2" type="noConversion"/>
  </si>
  <si>
    <t xml:space="preserve">   1. 대통령선거는 그 임기만료일전 70일 이후 첫번째 수요일</t>
    <phoneticPr fontId="2" type="noConversion"/>
  </si>
  <si>
    <t xml:space="preserve">   2. 국회의원선거는 그 임기만료일전 50일 이후 첫번째 수요일</t>
    <phoneticPr fontId="2" type="noConversion"/>
  </si>
  <si>
    <t xml:space="preserve">   3. 지방의회의원 및 지방자치단체의 장의 선거는 그 임기만료일전 30일 이후 첫번째 수요일</t>
    <phoneticPr fontId="2" type="noConversion"/>
  </si>
  <si>
    <t>②제1항의 규정에 의한 선거일이 국민생활과 밀접한 관련이 있는 민속절 또는 공휴일인 때와 선거일전일이나 그 다음날이 공휴일인 때에는 그 다음주의 수요일로 한다. [개정 2004.3.12]</t>
    <phoneticPr fontId="2" type="noConversion"/>
  </si>
  <si>
    <t>법정 근로시간 내라도 통상임금의 100분의 50%이상의 가산임금 지급(2014.9.19. 시행)</t>
    <phoneticPr fontId="2" type="noConversion"/>
  </si>
  <si>
    <t>일 근로시간</t>
    <phoneticPr fontId="2" type="noConversion"/>
  </si>
  <si>
    <t>주 근로시간</t>
    <phoneticPr fontId="2" type="noConversion"/>
  </si>
  <si>
    <t>주 근로시간</t>
    <phoneticPr fontId="2" type="noConversion"/>
  </si>
  <si>
    <t>수습 사용 중에 있는 자로서 수습사용한 날부터 3개월 이내인 자는 최저임금의 90% 지급 가능</t>
    <phoneticPr fontId="2" type="noConversion"/>
  </si>
  <si>
    <t>최저임금 이하 근로계약 : 최저임금 위반시 3년이하의 징역 또는 2천만원 이하의 벌금</t>
    <phoneticPr fontId="2" type="noConversion"/>
  </si>
  <si>
    <t>※ 단, 1년 미만 근로계약 근로자와 단순노무 종사자(수습불필요)는 수습기간 중에도 100% 적용</t>
    <phoneticPr fontId="2" type="noConversion"/>
  </si>
  <si>
    <t>주</t>
    <phoneticPr fontId="2" type="noConversion"/>
  </si>
  <si>
    <t>주휴시간포함</t>
    <phoneticPr fontId="2" type="noConversion"/>
  </si>
  <si>
    <t xml:space="preserve">5인 이상 30인 미만의 민간기업도 명절, 국경일 등 관공서의 공휴일과 대체공휴일을 유급휴일로 보장해야 한다. </t>
    <phoneticPr fontId="2" type="noConversion"/>
  </si>
  <si>
    <t>지금까지 민간기업의 경우 관공서 공휴일은 법정 유급휴일이 아니었지만 2020년부터 기업규모에 따라 단계적으로 적용 대상을 확대하고 있다.</t>
    <phoneticPr fontId="2" type="noConversion"/>
  </si>
  <si>
    <t>최저임금은 근로기준법상 근로자라면 고용형태나 국적에 관계없이 모두 적용된다.</t>
    <phoneticPr fontId="2" type="noConversion"/>
  </si>
  <si>
    <t>정신 또는 신체의 장애로 근로능력이 현저히 낮은 자, 수습 사용 중에 있는 자 중 노동부장관의 인가를 받은 자에 대하여 최저임금을 적용하지 아니한다.</t>
    <phoneticPr fontId="2" type="noConversion"/>
  </si>
  <si>
    <t xml:space="preserve">2022년 1월부터 시간 당 최저임금이 9,160원으로 인상된다. 일급으로 환산하면 8시간 기준 7만3280원, 주 근로시간 40시간 기준 월 환산액은 191만4440원이다. </t>
    <phoneticPr fontId="2" type="noConversion"/>
  </si>
  <si>
    <t>★주휴수당 별도 지급및 임금명세서에 주휴수당 별도 표기 ★ 주휴수당 감안 일급 책정</t>
    <phoneticPr fontId="2" type="noConversion"/>
  </si>
  <si>
    <t>일</t>
  </si>
  <si>
    <t>주휴수당</t>
    <phoneticPr fontId="2" type="noConversion"/>
  </si>
  <si>
    <t>주휴수당 및 연차휴가 관련 고용노동부 행정해석 변경_2021-08-04 노무법인 예성</t>
    <phoneticPr fontId="2" type="noConversion"/>
  </si>
  <si>
    <t>공인노무사가 공개하는 내 급여 직접 계산하기(소정근로시간, 주휴수당, 최저임금)</t>
    <phoneticPr fontId="2" type="noConversion"/>
  </si>
  <si>
    <t>가장 정확한 주휴수당 계산하는 방법 (복잡하지만 이게 정확한 계산방법입니다)</t>
    <phoneticPr fontId="2" type="noConversion"/>
  </si>
  <si>
    <t>나와 같은 종류의 일을 하면서 나보다 오래 일하는 근로자가 있다면 → 나는 단시간 근로자</t>
    <phoneticPr fontId="2" type="noConversion"/>
  </si>
  <si>
    <t>나와 같은 종류의 일을 하면서 나보다 오래 일하는 근로자가 없다면 → 나는 통상 근로자</t>
    <phoneticPr fontId="2" type="noConversion"/>
  </si>
  <si>
    <t>※ 행정해석 같은 종류의 일 : 업무의 수행방법 작업의 조건 업무의 난이도 등을 종합적으로 고려해서 판단하고 특히 업무의 이질성으로 인해 근로조건이 현저하게 차이가 나는지가 중요하다고 합니다.</t>
    <phoneticPr fontId="2" type="noConversion"/>
  </si>
  <si>
    <t>근로기준법 제54조(휴게)</t>
    <phoneticPr fontId="2" type="noConversion"/>
  </si>
  <si>
    <r>
      <t xml:space="preserve">① 사용자는 </t>
    </r>
    <r>
      <rPr>
        <b/>
        <u/>
        <sz val="11"/>
        <color rgb="FFFF0000"/>
        <rFont val="맑은 고딕"/>
        <family val="3"/>
        <charset val="129"/>
        <scheme val="minor"/>
      </rPr>
      <t>근로시간</t>
    </r>
    <r>
      <rPr>
        <sz val="11"/>
        <color theme="1"/>
        <rFont val="맑은 고딕"/>
        <family val="2"/>
        <charset val="129"/>
        <scheme val="minor"/>
      </rPr>
      <t>이 4시간인 경우에는 30분 이상, 8시간인 경우에는 1시간 이상의 휴게시간을 근로시간 도중에 주어야 한다.</t>
    </r>
    <phoneticPr fontId="2" type="noConversion"/>
  </si>
  <si>
    <t>★</t>
    <phoneticPr fontId="2" type="noConversion"/>
  </si>
  <si>
    <t>시간 ★</t>
    <phoneticPr fontId="2" type="noConversion"/>
  </si>
  <si>
    <t>① 주 15시간이상 근무.</t>
    <phoneticPr fontId="2" type="noConversion"/>
  </si>
  <si>
    <t>② 근로계약서상 소정근로일(월~금) 만근.</t>
    <phoneticPr fontId="2" type="noConversion"/>
  </si>
  <si>
    <t>③ 다음주에 근무가 예정되어 있어야 함.</t>
    <phoneticPr fontId="2" type="noConversion"/>
  </si>
  <si>
    <t>주휴수당은 쉽게 "주근로시간/5"로 계산하면 됩니다.</t>
    <phoneticPr fontId="2" type="noConversion"/>
  </si>
  <si>
    <t>주휴수당은 쉽게 "min(주근로시간,min(하루8시간,주40시간))/5"로 계산하면 됩니다.</t>
    <phoneticPr fontId="2" type="noConversion"/>
  </si>
  <si>
    <t>1) 근로계약서상 주 40시간 초과 근무시</t>
    <phoneticPr fontId="2" type="noConversion"/>
  </si>
  <si>
    <r>
      <t xml:space="preserve">근로기준법상 </t>
    </r>
    <r>
      <rPr>
        <b/>
        <u/>
        <sz val="11"/>
        <color rgb="FFC00000"/>
        <rFont val="맑은 고딕"/>
        <family val="3"/>
        <charset val="129"/>
        <scheme val="minor"/>
      </rPr>
      <t>법정근로시간</t>
    </r>
    <r>
      <rPr>
        <sz val="11"/>
        <color theme="1"/>
        <rFont val="맑은 고딕"/>
        <family val="2"/>
        <charset val="129"/>
        <scheme val="minor"/>
      </rPr>
      <t xml:space="preserve">은 </t>
    </r>
    <r>
      <rPr>
        <b/>
        <u/>
        <sz val="11"/>
        <color rgb="FFC00000"/>
        <rFont val="맑은 고딕"/>
        <family val="3"/>
        <charset val="129"/>
        <scheme val="minor"/>
      </rPr>
      <t>하루8시간, 주40시간</t>
    </r>
    <r>
      <rPr>
        <sz val="11"/>
        <color theme="1"/>
        <rFont val="맑은 고딕"/>
        <family val="2"/>
        <charset val="129"/>
        <scheme val="minor"/>
      </rPr>
      <t>입니다</t>
    </r>
    <r>
      <rPr>
        <b/>
        <u/>
        <sz val="11"/>
        <color rgb="FFC00000"/>
        <rFont val="맑은 고딕"/>
        <family val="3"/>
        <charset val="129"/>
        <scheme val="minor"/>
      </rPr>
      <t>. 따라서, 주휴수당은 8시간까지만 계산</t>
    </r>
    <r>
      <rPr>
        <sz val="11"/>
        <color theme="1"/>
        <rFont val="맑은 고딕"/>
        <family val="2"/>
        <charset val="129"/>
        <scheme val="minor"/>
      </rPr>
      <t>이되며, 이후 근무시간에 대해서는 연장수당로 지급받으셔야 합니다.</t>
    </r>
    <phoneticPr fontId="2" type="noConversion"/>
  </si>
  <si>
    <t>예를 들어, 주44시간 근무하는 근로자가 있습니다.</t>
    <phoneticPr fontId="2" type="noConversion"/>
  </si>
  <si>
    <t>"주40시간/5=8시간(주휴수당)"은 주휴수당이며, 나머지 4시간은 연장수당이므로 연장수당으로 지급받아야 합니다.</t>
    <phoneticPr fontId="2" type="noConversion"/>
  </si>
  <si>
    <t>2) 근로계약서상 근로시간 외 추가근무 (아르바이트 대타 등)</t>
    <phoneticPr fontId="2" type="noConversion"/>
  </si>
  <si>
    <t>하루 5시간, 5일 (주25시간) 근로계약한 아르바이트가 있습니다.</t>
    <phoneticPr fontId="2" type="noConversion"/>
  </si>
  <si>
    <t>월6시간, 화6시간, 수6시간, 목5시간, 금5시간(주 28시간)을 근무하였습니다.</t>
    <phoneticPr fontId="2" type="noConversion"/>
  </si>
  <si>
    <r>
      <t xml:space="preserve">주휴수당은 </t>
    </r>
    <r>
      <rPr>
        <b/>
        <u/>
        <sz val="11"/>
        <color rgb="FFC00000"/>
        <rFont val="맑은 고딕"/>
        <family val="3"/>
        <charset val="129"/>
        <scheme val="minor"/>
      </rPr>
      <t>근로계약서</t>
    </r>
    <r>
      <rPr>
        <sz val="11"/>
        <color theme="1"/>
        <rFont val="맑은 고딕"/>
        <family val="2"/>
        <charset val="129"/>
        <scheme val="minor"/>
      </rPr>
      <t xml:space="preserve">상 </t>
    </r>
    <r>
      <rPr>
        <b/>
        <u/>
        <sz val="11"/>
        <color rgb="FFC00000"/>
        <rFont val="맑은 고딕"/>
        <family val="3"/>
        <charset val="129"/>
        <scheme val="minor"/>
      </rPr>
      <t>정해진 근로시간만 적용</t>
    </r>
    <r>
      <rPr>
        <sz val="11"/>
        <color theme="1"/>
        <rFont val="맑은 고딕"/>
        <family val="2"/>
        <charset val="129"/>
        <scheme val="minor"/>
      </rPr>
      <t>됩니다.</t>
    </r>
    <phoneticPr fontId="2" type="noConversion"/>
  </si>
  <si>
    <t>5시간으로 계약했으니 5시간만 주휴수당이 적용되며, 나머지 3시간은 연장수당으로 계산하여 지급받아야 합니다.</t>
    <phoneticPr fontId="2" type="noConversion"/>
  </si>
  <si>
    <t>① 시급제</t>
    <phoneticPr fontId="2" type="noConversion"/>
  </si>
  <si>
    <r>
      <rPr>
        <b/>
        <sz val="11"/>
        <color theme="5"/>
        <rFont val="맑은 고딕"/>
        <family val="3"/>
        <charset val="129"/>
        <scheme val="minor"/>
      </rPr>
      <t>근로시간</t>
    </r>
    <r>
      <rPr>
        <b/>
        <sz val="11"/>
        <color theme="5" tint="-0.499984740745262"/>
        <rFont val="맑은 고딕"/>
        <family val="3"/>
        <charset val="129"/>
        <scheme val="minor"/>
      </rPr>
      <t xml:space="preserve"> = 근무시간 </t>
    </r>
    <r>
      <rPr>
        <b/>
        <sz val="11"/>
        <color theme="5"/>
        <rFont val="맑은 고딕"/>
        <family val="3"/>
        <charset val="129"/>
        <scheme val="minor"/>
      </rPr>
      <t>- 휴게시간</t>
    </r>
    <phoneticPr fontId="2" type="noConversion"/>
  </si>
  <si>
    <t>휴일유급</t>
    <phoneticPr fontId="2" type="noConversion"/>
  </si>
  <si>
    <t>Fix</t>
    <phoneticPr fontId="2" type="noConversion"/>
  </si>
  <si>
    <t>(통상)시급</t>
    <phoneticPr fontId="2" type="noConversion"/>
  </si>
  <si>
    <t>(1주)주휴(1일)수당</t>
    <phoneticPr fontId="2" type="noConversion"/>
  </si>
  <si>
    <t>무급휴일</t>
    <phoneticPr fontId="2" type="noConversion"/>
  </si>
  <si>
    <t>유급휴일</t>
    <phoneticPr fontId="2" type="noConversion"/>
  </si>
  <si>
    <t>15시간이상</t>
    <phoneticPr fontId="2" type="noConversion"/>
  </si>
  <si>
    <t>÷</t>
    <phoneticPr fontId="2" type="noConversion"/>
  </si>
  <si>
    <t>최저임금확인</t>
    <phoneticPr fontId="2" type="noConversion"/>
  </si>
  <si>
    <t>② 월급제</t>
    <phoneticPr fontId="2" type="noConversion"/>
  </si>
  <si>
    <t>근로시간 = 근무시간 - 휴게시간</t>
    <phoneticPr fontId="2" type="noConversion"/>
  </si>
  <si>
    <t xml:space="preserve">    월급제 근로자는 본인의 기본급에 주휴수당이 포함되어 있다. (월급제의 경우에는 본인의 월급에 이미 주휴수당이 포함되어 있기 때문에 별도의 주휴수당을 계산하지 않습니다.)</t>
    <phoneticPr fontId="2" type="noConversion"/>
  </si>
  <si>
    <t xml:space="preserve">    그래서 본인의 주휴수당을 알려면 월급을 시급으로 환산해야 한다.</t>
    <phoneticPr fontId="2" type="noConversion"/>
  </si>
  <si>
    <t>ⓐ 월급</t>
    <phoneticPr fontId="2" type="noConversion"/>
  </si>
  <si>
    <t>ⓐ ÷ ⓑ</t>
    <phoneticPr fontId="2" type="noConversion"/>
  </si>
  <si>
    <t>일(1)주일</t>
    <phoneticPr fontId="2" type="noConversion"/>
  </si>
  <si>
    <t>★ 정확한 주휴수당</t>
    <phoneticPr fontId="2" type="noConversion"/>
  </si>
  <si>
    <t>1. 통상근로자 &amp; 근로시간이 규칙적인 경우</t>
    <phoneticPr fontId="2" type="noConversion"/>
  </si>
  <si>
    <t>: 규칙적인 근로시간을 주휴시간으로</t>
    <phoneticPr fontId="2" type="noConversion"/>
  </si>
  <si>
    <t>노동청에서는 1주 5일 이상 규칙적인 근로시간이 있으면 규칙적이라고 보고</t>
    <phoneticPr fontId="2" type="noConversion"/>
  </si>
  <si>
    <t>2. 통상근로자 &amp; 근로시간이 불규칙적인 경우</t>
    <phoneticPr fontId="2" type="noConversion"/>
  </si>
  <si>
    <t>: 주 40시간 비례해서 주휴시간 계산 (일주소정근로시간 / 5)</t>
    <phoneticPr fontId="2" type="noConversion"/>
  </si>
  <si>
    <t>노동청에서는 1주 5일 미만이라면 불규칙적으로 보는 것 같습니다.</t>
    <phoneticPr fontId="2" type="noConversion"/>
  </si>
  <si>
    <t>3. 단시간근로자 : 통상근로자의 소정근로일수에 따라 달라짐</t>
    <phoneticPr fontId="2" type="noConversion"/>
  </si>
  <si>
    <t>시급직,일용직,일당직은 월환산(월평균 내지 말고 실제 (일요일)주휴일수 구해라)하지 말아라.</t>
    <phoneticPr fontId="2" type="noConversion"/>
  </si>
  <si>
    <t>약정 주 근로시간</t>
    <phoneticPr fontId="2" type="noConversion"/>
  </si>
  <si>
    <t>+</t>
    <phoneticPr fontId="2" type="noConversion"/>
  </si>
  <si>
    <t>주휴시간</t>
    <phoneticPr fontId="2" type="noConversion"/>
  </si>
  <si>
    <t>주근로+주휴시간</t>
    <phoneticPr fontId="2" type="noConversion"/>
  </si>
  <si>
    <t>1년연평균환산 주</t>
    <phoneticPr fontId="2" type="noConversion"/>
  </si>
  <si>
    <t>월급 월 환산 시간</t>
    <phoneticPr fontId="2" type="noConversion"/>
  </si>
  <si>
    <t>정확하게 계산하자면 6시간이 맞습니다.</t>
    <phoneticPr fontId="2" type="noConversion"/>
  </si>
  <si>
    <t>7시간이 5일이상 있으니깐 정확한 주휴시간은</t>
    <phoneticPr fontId="2" type="noConversion"/>
  </si>
  <si>
    <t>8시간이 5일 미만이라 불규칙</t>
    <phoneticPr fontId="2" type="noConversion"/>
  </si>
  <si>
    <t>7시간이 4일 밖에 없어서 불규칙</t>
    <phoneticPr fontId="2" type="noConversion"/>
  </si>
  <si>
    <r>
      <t xml:space="preserve">1주 소정근로시간 × </t>
    </r>
    <r>
      <rPr>
        <strike/>
        <sz val="11"/>
        <color theme="1"/>
        <rFont val="맑은 고딕"/>
        <family val="3"/>
        <charset val="129"/>
        <scheme val="minor"/>
      </rPr>
      <t>4주</t>
    </r>
    <phoneticPr fontId="2" type="noConversion"/>
  </si>
  <si>
    <r>
      <t>통산근로자의 1주 소정근로일수 ×</t>
    </r>
    <r>
      <rPr>
        <strike/>
        <sz val="11"/>
        <color theme="1"/>
        <rFont val="맑은 고딕"/>
        <family val="3"/>
        <charset val="129"/>
        <scheme val="minor"/>
      </rPr>
      <t xml:space="preserve"> 4주</t>
    </r>
    <phoneticPr fontId="2" type="noConversion"/>
  </si>
  <si>
    <t>통상근로자의 소정근로일수 알아보기</t>
    <phoneticPr fontId="2" type="noConversion"/>
  </si>
  <si>
    <t>소정근로일수</t>
    <phoneticPr fontId="2" type="noConversion"/>
  </si>
  <si>
    <t>5일까지는 주 40시간</t>
    <phoneticPr fontId="2" type="noConversion"/>
  </si>
  <si>
    <t>6일째 8시간은 연장근로시간</t>
    <phoneticPr fontId="2" type="noConversion"/>
  </si>
  <si>
    <t>5일까지는주 35시간</t>
    <phoneticPr fontId="2" type="noConversion"/>
  </si>
  <si>
    <t>6일째는 5시간은 소정근로시간 나머지 2시간은 연장근로시간</t>
    <phoneticPr fontId="2" type="noConversion"/>
  </si>
  <si>
    <t>6일에도 소정근로시간이 있으니깐</t>
    <phoneticPr fontId="2" type="noConversion"/>
  </si>
  <si>
    <t>주휴수당 지급기준과 계산법</t>
    <phoneticPr fontId="2" type="noConversion"/>
  </si>
  <si>
    <t>주휴수당의 통상임금성 및 월고정수당 포함 여부 BY 박소민 노무사 2020.09.15.</t>
    <phoneticPr fontId="2" type="noConversion"/>
  </si>
  <si>
    <t>주휴수당의 통상임금성 및 월고정수당 포함 여부</t>
    <phoneticPr fontId="2" type="noConversion"/>
  </si>
  <si>
    <t>【판결 요지】</t>
    <phoneticPr fontId="2" type="noConversion"/>
  </si>
  <si>
    <r>
      <rPr>
        <b/>
        <u/>
        <sz val="11"/>
        <color rgb="FFC00000"/>
        <rFont val="맑은 고딕"/>
        <family val="3"/>
        <charset val="129"/>
        <scheme val="minor"/>
      </rPr>
      <t>시급제 또는 일급제</t>
    </r>
    <r>
      <rPr>
        <sz val="11"/>
        <color theme="1"/>
        <rFont val="맑은 고딕"/>
        <family val="2"/>
        <charset val="129"/>
        <scheme val="minor"/>
      </rPr>
      <t xml:space="preserve"> 근로자가 기본 시급 또는 기본 일급 외에 매월 또는 1개월을 초과하는 일정기간마다 지급받는 고정수당 중에는</t>
    </r>
    <phoneticPr fontId="2" type="noConversion"/>
  </si>
  <si>
    <t>근로계약․단체협약 등에서 달리 정하지 않는 한 구 근로기준법 제55조에 따라 부여되는 유급휴일에 실제로 근무를 하지 않더라도</t>
    <phoneticPr fontId="2" type="noConversion"/>
  </si>
  <si>
    <t xml:space="preserve">근무를 한 것으로 간주하여 지급되는 법정수당인 주휴수당이 포함되어 있지 않다. </t>
    <phoneticPr fontId="2" type="noConversion"/>
  </si>
  <si>
    <t xml:space="preserve">따라서 시급제 또는 일급제 근로자로서는 근로기준법상 통상임금에 속하는 매월 또는 1개월을 초과하는 일정기간마다 지급되는 고정수당을 포함하여 </t>
    <phoneticPr fontId="2" type="noConversion"/>
  </si>
  <si>
    <t>새로이 산정한 시간급 통상임금을 기준으로 계산한 주휴수당액과 이미 지급받은 주휴수당액의 차액을 청구할 수 있고, 이를 주휴수당의 중복 청구라고 할 수 없다.</t>
    <phoneticPr fontId="2" type="noConversion"/>
  </si>
  <si>
    <t xml:space="preserve">다만 시급제 또는 일급제 근로자에게 매월 지급되는 이러한 고정수당에는 구 근로기준법 제55조에 따라 유급으로 처리되는 시간에 대응하는 부분이 포함되어 있으므로, </t>
    <phoneticPr fontId="2" type="noConversion"/>
  </si>
  <si>
    <t xml:space="preserve">매월 또는 1개월을 초과하는 일정기간마다 지급되는 고정수당액을 월의 소정근로시간과 이처럼 유급으로 처리되는 시간을 합한 총 근로시간 수로 나눈 금액을 </t>
    <phoneticPr fontId="2" type="noConversion"/>
  </si>
  <si>
    <t>기본 시급 또는 기본 일급의 시간급 금액에 더하는 방식에 의하여 시급제 또는 일급제 근로자의 시간급 통상임금을 산정하여도 무방하다.</t>
    <phoneticPr fontId="2" type="noConversion"/>
  </si>
  <si>
    <t xml:space="preserve">통상임금이란 근로자에게 정기적이고 일률적으로 소정근로 또는 총 근로에 대하여 지급하기로 정한 시간급 금액, 일급 금액, 주급 금액, 월급 금액 또는 도급 금액을 말하며, </t>
    <phoneticPr fontId="2" type="noConversion"/>
  </si>
  <si>
    <t xml:space="preserve">이는 근로의 양 및 질에 관계되는 근로의 대상으로서 실제 근무일수나 수령액에 구애됨이 없이 정기적/일률적으로 1임금 산정기간에 지급하기로 정하여진 고정급 임금을 의미한다(근로기준법 시행령 제6조 제1항 참조). </t>
    <phoneticPr fontId="2" type="noConversion"/>
  </si>
  <si>
    <t xml:space="preserve">2013년 통상임금에 대한 대법원 전원합의체 판결(대법원 2012다89399, 2013.12.18. 선고 / 대법원 2012다94643, 판결) 이후 몇 가지 주요 수당의 통상임금성이 인정되었으나 여타 수당의 통상임금에 대한 법적 분쟁은 현재에도 계속 진행 중이다. </t>
    <phoneticPr fontId="2" type="noConversion"/>
  </si>
  <si>
    <t xml:space="preserve">실무상 기업에서는 임금 지급 및 근로시간 산정의 편의성을 위해 근로자에게 기본급 외에 일정액의 고정수당을 지급하는 포괄임금제의 형태를 취하고 있는 경우가 많다. </t>
    <phoneticPr fontId="2" type="noConversion"/>
  </si>
  <si>
    <t>문제의 핵심은 월 단위로 지급되는 고정수당에 주휴수당(유급휴일에 관한 임금) 등 법정수당이 포함되는지의 여부이다.</t>
    <phoneticPr fontId="2" type="noConversion"/>
  </si>
  <si>
    <t xml:space="preserve">종래 대법원은 시급제 사원이 기본시급과 함께 매월 고정수당을 월급의 형태로 지급받는 경우, </t>
    <phoneticPr fontId="2" type="noConversion"/>
  </si>
  <si>
    <t xml:space="preserve">그 고정수당 중에는 근로기준법상 유급휴일에 대한 임금(주휴수당)의 성격을 갖는 부분도 포함되어 있는 것으로 봄이 상당하다는 입장을 취하고 있다(대법원 97다28421, 1998.4.24 선고 판결 등). </t>
    <phoneticPr fontId="2" type="noConversion"/>
  </si>
  <si>
    <t>그런데 최근 대법원은 “시급제 또는 일급제 근로자에게 매월 일정기간마다 지급되는 고정수당에 근로계약․단체협약 등에서 달리 정하지 않는 한</t>
    <phoneticPr fontId="2" type="noConversion"/>
  </si>
  <si>
    <r>
      <t xml:space="preserve">                               법정수당인 주휴수당이 포함되어 있지 않다”는 점을 근거로 “</t>
    </r>
    <r>
      <rPr>
        <b/>
        <u/>
        <sz val="11"/>
        <color rgb="FFFF0000"/>
        <rFont val="맑은 고딕"/>
        <family val="3"/>
        <charset val="129"/>
        <scheme val="minor"/>
      </rPr>
      <t>시급제 또는 일급제 근로자</t>
    </r>
    <r>
      <rPr>
        <sz val="11"/>
        <color theme="1"/>
        <rFont val="맑은 고딕"/>
        <family val="2"/>
        <charset val="129"/>
        <scheme val="minor"/>
      </rPr>
      <t xml:space="preserve">의 경우 </t>
    </r>
    <phoneticPr fontId="2" type="noConversion"/>
  </si>
  <si>
    <t xml:space="preserve">                               근로기준법상 통상임금에 속하는 매월 또는 1개월을 초과하는 일정기간마다 지급되는 고정수당을 포함하여 </t>
    <phoneticPr fontId="2" type="noConversion"/>
  </si>
  <si>
    <t xml:space="preserve">                               새로이 산정한 시간급 통상임금을 기준으로 계산한 주휴수당액과 이미 지급받은 주휴수당액의 차액을 청구할 수 있고, </t>
    <phoneticPr fontId="2" type="noConversion"/>
  </si>
  <si>
    <t xml:space="preserve">                               이를 주휴수당의 중복 청구라고 할 수 없다”고 판시하였다(대법원 2016다39538, 2018.12.27. 선고 / 대법원 2016다39545, 판결. 이하 "대상판결").</t>
    <phoneticPr fontId="2" type="noConversion"/>
  </si>
  <si>
    <t xml:space="preserve">이하에서는 현행 현행 근로기준법상 주휴수당 및 주휴수당이 통상임금에 해당되는지 여부를 간략히 살핀 후, </t>
    <phoneticPr fontId="2" type="noConversion"/>
  </si>
  <si>
    <t>고정수당에 주휴수당이 포함되어 있는지 여부를 종래 판례와 최근 판례(대상판결)의 경우를 비교하여 논의한다.</t>
    <phoneticPr fontId="2" type="noConversion"/>
  </si>
  <si>
    <t>즉, 대법원이 시급 또는 일급제 근로자에게 월 통상수당(고정수당)의 법적 실질을 두고 입장을 변경한 것인지에 대해 살펴보고,</t>
    <phoneticPr fontId="2" type="noConversion"/>
  </si>
  <si>
    <t xml:space="preserve">     만약 대법원이 입장을 변경한 것이 아니라면, 종래 판례와 대상 판결과의 차이점은 무엇인지에 대해 검토해보고자 한다.</t>
    <phoneticPr fontId="2" type="noConversion"/>
  </si>
  <si>
    <t>1. 주휴수당의 통상임금 여부</t>
    <phoneticPr fontId="2" type="noConversion"/>
  </si>
  <si>
    <t>근로기준법은 근로자에게 1주일에 1회 이상의 휴일을 보장하고,</t>
    <phoneticPr fontId="2" type="noConversion"/>
  </si>
  <si>
    <t xml:space="preserve">1주 동안의 소정근로일을 개근한 근로자에게는 8시간 기준의 임금에 해당하는 수당을 추가로 지급하도록 규정하고 있는데(동법 시행령 제30조 제1항 참고), </t>
    <phoneticPr fontId="2" type="noConversion"/>
  </si>
  <si>
    <t xml:space="preserve">이 수당을 가리켜 ‘주휴수당’이라 한다. </t>
    <phoneticPr fontId="2" type="noConversion"/>
  </si>
  <si>
    <t xml:space="preserve">즉 근로기준법은 사용자가 근로자에게 1주일에 평균 1회 이상의 유급휴일(주휴일)을 주도록 정하고 있으며, </t>
    <phoneticPr fontId="2" type="noConversion"/>
  </si>
  <si>
    <t xml:space="preserve">                       이에 따라 1주일 중 1일은 근로자가 실제 근로를 제공하지 않아도 당연히 1일의 소정근로시간을 근로한 것으로 간주해 그에 대한 기본임금을 지급한다.</t>
    <phoneticPr fontId="2" type="noConversion"/>
  </si>
  <si>
    <t>현행 주휴수당은 1주간 소정근로일의 개근을 주휴일의 부여요건으로 설정하고, 이를 유급으로 보장하고 있다는 점에 그 특징이 있다.</t>
    <phoneticPr fontId="2" type="noConversion"/>
  </si>
  <si>
    <t xml:space="preserve">현행 근로기준법은 통상임금에 관한 규정들을 두고 있으나, 어떤 수당이 통상임금인지에 관해서는 아무런 규정을 두고 있지 않다. </t>
    <phoneticPr fontId="2" type="noConversion"/>
  </si>
  <si>
    <t xml:space="preserve">이에 대해 대법원은 근로기준법 시행령상의 통상임금 정의 규정을 전제로 하면서도 </t>
    <phoneticPr fontId="2" type="noConversion"/>
  </si>
  <si>
    <t>통상임금을 “소정근로시간에 통상적으로 제공하는 근로인 소정근로의 대가로 근로자에게 지급되는 금품으로서 정기적/일률적/고정적으로 지급되는 임금”이라고 일관되게 정의하고 있다</t>
    <phoneticPr fontId="2" type="noConversion"/>
  </si>
  <si>
    <t>(대법원 2012다89399, 2013.12.18. 선고 / 대법원 2012다94643, 판결 등 참조).</t>
    <phoneticPr fontId="2" type="noConversion"/>
  </si>
  <si>
    <t xml:space="preserve">이러한 대법원 판례의 입장에 의하면 주휴수당은 고정성이 결여되어 통상임금이라 할 수 없다. </t>
    <phoneticPr fontId="2" type="noConversion"/>
  </si>
  <si>
    <t>즉, 판례는 “유급휴일에 대한 임금(주휴수당)은 원래 소정근로일수를 개근한 근로자에 대하여만 지급되는 것으로서,</t>
    <phoneticPr fontId="2" type="noConversion"/>
  </si>
  <si>
    <t xml:space="preserve">               정기적․일률적으로 지급되는 고정적인 임금이라고 할 수 없어 통상임금에 해당되지 않는다”고 판시(대법원 97다28421, 1998.4.24. 선고 판결/ 대법원 2006다81974, 2007.4.12. 선고 판결 등)하여 </t>
    <phoneticPr fontId="2" type="noConversion"/>
  </si>
  <si>
    <t xml:space="preserve">               주휴수당이 통상임금에 포함되지 않는다는 점을 분명히 했다.</t>
    <phoneticPr fontId="2" type="noConversion"/>
  </si>
  <si>
    <t xml:space="preserve"> 다만, 주휴수당 역시 법정수당으로서 근로자가 주휴일에 실제로 근무를 하지 않더라도 근무를 한 것으로 간주해 지급되는 임금이므로, </t>
    <phoneticPr fontId="2" type="noConversion"/>
  </si>
  <si>
    <t xml:space="preserve">         그 성질상 통상임금을 기초로 해서 산정할 수당으로 보아야 할 것이다</t>
    <phoneticPr fontId="2" type="noConversion"/>
  </si>
  <si>
    <t>(대법원 2009다74144, 2010.1.28. 선고 판결 / 대법원 2010다91046, 2012.3.29. 선고 판결 / 대법원 2015다9868, 2015.10.15. 선고 판결 등).</t>
    <phoneticPr fontId="2" type="noConversion"/>
  </si>
  <si>
    <t>2. 고정수당에 주휴수당이 포함되어 있는지 여부</t>
    <phoneticPr fontId="2" type="noConversion"/>
  </si>
  <si>
    <t>월 통상수당에 유급휴일에 대한 임금이 포함돼 있는지 여부에 대해 종래 판례는</t>
    <phoneticPr fontId="2" type="noConversion"/>
  </si>
  <si>
    <t>“근로자에게 임금을 월급으로 지급할 경우 그 월급에는 구 근로기준법 제45조 소정의 유급휴일에 대한 임금(주휴수당)도 포함된다”고 할 것이고,</t>
    <phoneticPr fontId="2" type="noConversion"/>
  </si>
  <si>
    <t xml:space="preserve"> “시급제 사원이 기본 시급과 함께 매월 고정수당을 월급의 형태로 지급받는 경우, 그 고정수당 중에는 구 근로기준법 제45조 소정의 유급휴일에 대한 임금의 성격을 갖는 부분도 포함되어 있는 것으로 봄이 상당하므로, </t>
    <phoneticPr fontId="2" type="noConversion"/>
  </si>
  <si>
    <t xml:space="preserve">통상임금을 산정함에 있어서는 유급휴일에 대한 임금(주휴수당)을 공제해야 한다”고 판시하고 있다 (대법원 97다28421, 1998.4.24. 선고 판결 등). </t>
    <phoneticPr fontId="2" type="noConversion"/>
  </si>
  <si>
    <t>이러한 판례의 태도는 월급근로자의 경우 특별한 규정이 없는 한 주휴일의 임금(주휴수당)은 당연히 월급에 포함돼 있다는 노동실무 및 관행(월소정근로시간수+주휴시간=월유급통상시간수)을 반영한 것으로</t>
    <phoneticPr fontId="2" type="noConversion"/>
  </si>
  <si>
    <t>일반적으로 월급제로 지급되는 임금 속에는 주휴일에 대해 유급으로 당연히 지급되는 임금(주휴수당)이 포함돼 있으므로,</t>
    <phoneticPr fontId="2" type="noConversion"/>
  </si>
  <si>
    <t>통상임금을 산정함에 있어서는 월급제 임금에서 주휴수당분을 제외할 필요가 있다는 것이다.</t>
    <phoneticPr fontId="2" type="noConversion"/>
  </si>
  <si>
    <t>이에 따라 다수의 하급심 판결에서도 상여금을 비롯한 고정수당에 이미 주휴수당이 포함돼 있으므로 주휴수당의 차액청구를 부정하고 있다.</t>
    <phoneticPr fontId="2" type="noConversion"/>
  </si>
  <si>
    <t>(* 예를 들어, 서울중앙지방법원 2014가합579273, 2017.8.31. 선고 판결에서는,</t>
    <phoneticPr fontId="2" type="noConversion"/>
  </si>
  <si>
    <t xml:space="preserve"> “생산직, 기술직 원고들이 지급받은 통상임금, 기타수당뿐만 아니라 상여금에는 근로기준법 제55조의 유급휴일에 대한 임금이 포함되어 있다고 할 것이므로, 
</t>
    <phoneticPr fontId="2" type="noConversion"/>
  </si>
  <si>
    <t xml:space="preserve">상여금을 추가로 반영함으로써, 피고가 생산직․기술직 원고들에게 미지급한 주휴수당이 존재하지 아니한다”고 봤고, </t>
    <phoneticPr fontId="2" type="noConversion"/>
  </si>
  <si>
    <t xml:space="preserve">대전고등법원 2014나3595, 2016.8.18. 선고 판결에서도 “피고는 원고들에 대한 임금을 월급 형태로 지급하면서, 이 사건 정기상여금도 1~2개월마다 정기적으로 해당 월에 지급되는 월급에 포함하여 지급하였다. </t>
    <phoneticPr fontId="2" type="noConversion"/>
  </si>
  <si>
    <t xml:space="preserve">따라서 피고가 월 단위로 원고들에게 지급한 각 임금 항목에 근로기준법이 정한 주휴일에 대한 부분이 포함되어 있고, </t>
    <phoneticPr fontId="2" type="noConversion"/>
  </si>
  <si>
    <t xml:space="preserve">1~2개월마다 정기적으로 지급한 이 사건 정기상여금에도 주휴일에 대한 유급휴일수당 부분이 이미 포함되어 있으므로, </t>
    <phoneticPr fontId="2" type="noConversion"/>
  </si>
  <si>
    <t xml:space="preserve">이 사건 정기상여금을 통상임금에 추가 반영한 주휴수당은 별도로 구할 수 없다고 봄이 타당하다”고 판시했다. </t>
    <phoneticPr fontId="2" type="noConversion"/>
  </si>
  <si>
    <t>이 밖에도 서울고등법원 2017.5.31. 선고 (춘천)2016나2135 판결, 부산고등법원 2017.11.15. 선고 2015나5422 판결 등에서도 주휴수당 차액 지급청구를 받아들이지 않았다. )</t>
    <phoneticPr fontId="2" type="noConversion"/>
  </si>
  <si>
    <r>
      <t>반면, 최근의 대상판결은 “</t>
    </r>
    <r>
      <rPr>
        <b/>
        <u/>
        <sz val="11"/>
        <color rgb="FFC00000"/>
        <rFont val="맑은 고딕"/>
        <family val="3"/>
        <charset val="129"/>
        <scheme val="minor"/>
      </rPr>
      <t>시급제 또는 일급제 근로자</t>
    </r>
    <r>
      <rPr>
        <sz val="11"/>
        <color theme="1"/>
        <rFont val="맑은 고딕"/>
        <family val="2"/>
        <charset val="129"/>
        <scheme val="minor"/>
      </rPr>
      <t>가 기본 시급 또는 기본 일급 외에 매월 또는 1개월을 초과하는 일정기간마다 지급받는 고정수당 중에는 근로계약․단체협약 등에서 달리 정하지 않는 한</t>
    </r>
    <phoneticPr fontId="2" type="noConversion"/>
  </si>
  <si>
    <t xml:space="preserve">                                   구 근로기준법 제55조에 따라 부여되는 유급휴일에 실제로 근무를 하지 않더라도 근무를 한 것으로 간주하여 지급되는 법정수당인 주휴수당이 포함되어 있지 않다”고 하면서</t>
    <phoneticPr fontId="2" type="noConversion"/>
  </si>
  <si>
    <t xml:space="preserve">                                  “매월 또는 1개월을 초과하는 일정기간마다 지급되는 고정수당을 포함하여 새로이 산정한 시간급 통상임금을 기준으로 계산한 주휴수당액과 이미 지급받은 주휴수당액의 차액을 청구할 수 있고, </t>
    <phoneticPr fontId="2" type="noConversion"/>
  </si>
  <si>
    <t xml:space="preserve">                                   이를 주휴수당의 중복 청구라고 할 수 없다”고 판시한 바 있다.</t>
    <phoneticPr fontId="2" type="noConversion"/>
  </si>
  <si>
    <t>대상판결은 종래 대법원이 취해온 입장과 사뭇 다른 입장을 취한 것으로 보일 수 있으나,</t>
    <phoneticPr fontId="2" type="noConversion"/>
  </si>
  <si>
    <t xml:space="preserve">대법원이 종전의 판례법리를 변경한 것으로 볼 수는 없다. </t>
    <phoneticPr fontId="2" type="noConversion"/>
  </si>
  <si>
    <t xml:space="preserve">이는 대법원이 법리적 판단을 달리했다기보다 원고의 임금체계에 관한 사실관계 확정을 달리한 것이기 때문이다. </t>
    <phoneticPr fontId="2" type="noConversion"/>
  </si>
  <si>
    <t xml:space="preserve"> 즉, 종래의 판례는 표면상 시․일급제 근로자로 보이지만 결국 월급제의 형태로 1개월 이상 일정기간마다 정기적으로 수당을 지급받는 경우 </t>
    <phoneticPr fontId="2" type="noConversion"/>
  </si>
  <si>
    <t xml:space="preserve">                          해당 수당이 통상임금에 사후적으로 포함되더라도 기존 월급 및 수당에 주휴수당 및 휴일수당 등은 이미 포함되어 있다고 보는 것이다.</t>
    <phoneticPr fontId="2" type="noConversion"/>
  </si>
  <si>
    <t xml:space="preserve">반면, 최근의 대상판결은 시․일급제 근로자에게 1개월 단위로 고정수당(상여금)을 지급한 것은 맞지만 그 고정수당의 법적 성질은 "월급"이 아니라 "일급"으로서의 실질을 가진 경우로 보아야 한다는 것이다. </t>
    <phoneticPr fontId="2" type="noConversion"/>
  </si>
  <si>
    <t>대상판결은 이 사건의 원심이 "월급의 형태로 임금을 지급한다"는 사실만을 가지고,</t>
    <phoneticPr fontId="2" type="noConversion"/>
  </si>
  <si>
    <t xml:space="preserve">                원고를 월급제 근로자로 단정하여 원고가 일급제 근로자임을 전제로 한 주휴수당 및 휴일수당에 대한 청구를 배척하고 말았다는 점을 지적하고 있다. </t>
    <phoneticPr fontId="2" type="noConversion"/>
  </si>
  <si>
    <t>다시 말해 대상판결은 고정수당이 1개월 또는 이를 넘어서는 기간을 단위로 하여 지급이 이루어졌다 하더라도,</t>
    <phoneticPr fontId="2" type="noConversion"/>
  </si>
  <si>
    <t xml:space="preserve">그 산정방식과 내용을 살펴 월급으로서의 실질을 가지는 것인지, 아니면 시․일급으로서 실질을 가지는 것인지를 판단하여야 한다는 것이다. </t>
    <phoneticPr fontId="2" type="noConversion"/>
  </si>
  <si>
    <t>따라서, 이는 종전의 판례와 대상판결이 법리적 판단을 달리했다기보다 근로자들의 임금체계에 관한 사실관계 확정을 달리한 데에서 온 판결의 차이라고 할 수 있다.</t>
    <phoneticPr fontId="2" type="noConversion"/>
  </si>
  <si>
    <t xml:space="preserve">결과적으로 대상판결은 이 사건 고정수당이 1개월 또는 이를 넘어서는 기간을 단위로 하여 지급이 이루어졌다 하더라도, </t>
    <phoneticPr fontId="2" type="noConversion"/>
  </si>
  <si>
    <t>그 실질이 월급이 아닌 일급의 형태일 수 있다고 보았다. 따라서 산정방식과 내용을 살펴 고정수당의 실질을 판단하여야 한다는 점을 지적하고 있다.</t>
    <phoneticPr fontId="2" type="noConversion"/>
  </si>
  <si>
    <t>3. 결 론</t>
    <phoneticPr fontId="2" type="noConversion"/>
  </si>
  <si>
    <t>대상판결은 고정수당이 월급이 아닌 일급으로서 실질을 가지고, 단지 지급만 1월 단위로 한 예외적인 경우에 대한 판결이며,</t>
    <phoneticPr fontId="2" type="noConversion"/>
  </si>
  <si>
    <t xml:space="preserve">시․일급제 근로자에 대해 월 단위로 고정수당이 지급되는 경우, </t>
    <phoneticPr fontId="2" type="noConversion"/>
  </si>
  <si>
    <t>원칙적으로 그 고정수당에는 주휴수당이 포함된 것으로 보아야 할 뿐 기존의 대법원 판례법리가 변경된 것은 아니다.</t>
    <phoneticPr fontId="2" type="noConversion"/>
  </si>
  <si>
    <t>그러나 실무적으로 근로자의 임금체계가 실질적으로 월급제인지, 일급제인지, 시급제인지에 대해 노동법률 전문가가 아닌 한 이를 정확히 구별하는 것은 매우 어려운 일이라 할 수 있다.</t>
    <phoneticPr fontId="2" type="noConversion"/>
  </si>
  <si>
    <t>또한 대상판결은 건설업체가 아닌 제조업(보쉬전장)에서 일하는 시․일급제 근로자의 경우 "일급"으로서의 실질을 가질 수 있다는 점을 전제로 한 의견으로 실제 업종의 특성과 부합되지 않는 측면이 있다.</t>
    <phoneticPr fontId="2" type="noConversion"/>
  </si>
  <si>
    <t>(* 건설업의 경우 기상 변화에 따라 시․일급제 근로자가 휴무하는 경우를 상정할 수 있지만, 일반 제조업에서는 시․일급제 근로자라도 기상 변화 등 사정에 따라 업무를 쉬게 하는 경우를 쉽게 상정하기 어렵다.)</t>
    <phoneticPr fontId="2" type="noConversion"/>
  </si>
  <si>
    <t>본 사안과 관련하여 그간의 관련 판례들을 혼란스럽게 만드는 본질적인 이유는 주휴수당의 유급성에 있다.</t>
    <phoneticPr fontId="2" type="noConversion"/>
  </si>
  <si>
    <t xml:space="preserve">그렇다면, 임금이 얼마의 기간 단위를 대상으로 산정되는가에 대한 고민보다는 주휴수당 자체에 초점을 맞추어 해결방안을 모색하는 것이 필요하다. </t>
    <phoneticPr fontId="2" type="noConversion"/>
  </si>
  <si>
    <t>따라서 입법적으로 주휴수당을 원칙적으로 무급화(시행령상 개근 요건을 삭제)하거나 주휴수당 문제를 노사자치(단체협약)에 맡겨 통상임금 산정 문제를 명확하게 하는 방향을 검토하는 것이 필요해 보인다.</t>
    <phoneticPr fontId="2" type="noConversion"/>
  </si>
  <si>
    <t>근로기준법 제60조(연차 유급휴가)</t>
    <phoneticPr fontId="2" type="noConversion"/>
  </si>
  <si>
    <t>상시근로자 5인이상 사업장 &amp; 주당 소정약정근로시간이 15시간 이상 (일용직(건설직 일용근로자 주의)·시급직 포함)</t>
    <phoneticPr fontId="2" type="noConversion"/>
  </si>
  <si>
    <t>대부분 입사연도 다음연도에 회계기준으로 연차수당을 계산하며, 퇴사시에 회계기준에 불리하게 된 경우 다시 계산하여 연차유급 일수 계산 및 정산</t>
    <phoneticPr fontId="2" type="noConversion"/>
  </si>
  <si>
    <t>① 사용자는 1년간 80퍼센트 이상 출근한 근로자에게 15일의 유급휴가를 주어야 한다. [개정 2012.2.1] [[시행일 2012.8.2]]</t>
    <phoneticPr fontId="2" type="noConversion"/>
  </si>
  <si>
    <t>② 사용자는 계속하여 근로한 기간이 1년 미만인 근로자 또는 1년간 80퍼센트 미만 출근한 근로자에게 1개월 개근 시 1일의 유급휴가를 주어야 한다. [개정 2012.2.1] [[시행일 2012.8.2]]</t>
    <phoneticPr fontId="2" type="noConversion"/>
  </si>
  <si>
    <t>③ 삭제 [2017.11.28] [[시행일 2018.5.29]]</t>
    <phoneticPr fontId="2" type="noConversion"/>
  </si>
  <si>
    <t>④ 사용자는 3년 이상 계속하여 근로한 근로자에게는 제1항에 따른 휴가에 최초 1년을 초과하는 계속 근로 연수 매 2년에 대하여 1일을 가산한 유급휴가를 주어야 한다. 이 경우 가산휴가를 포함한 총 휴가 일수는 25일을 한도로 한다.</t>
    <phoneticPr fontId="2" type="noConversion"/>
  </si>
  <si>
    <t xml:space="preserve">⑤ 사용자는 제1항부터 제4항까지의 규정에 따른 휴가를 근로자가 청구한 시기에 주어야 하고, 그 기간에 대하여는 취업규칙 등에서 정하는 통상임금 또는 평균임금을 지급하여야 한다. </t>
    <phoneticPr fontId="2" type="noConversion"/>
  </si>
  <si>
    <t xml:space="preserve">    다만, 근로자가 청구한 시기에 휴가를 주는 것이 사업 운영에 막대한 지장이 있는 경우에는 그 시기를 변경할 수 있다.</t>
    <phoneticPr fontId="2" type="noConversion"/>
  </si>
  <si>
    <t>⑥ 제1항 및 제2항을 적용하는 경우 다음 각 호의 어느 하나에 해당하는 기간은 출근한 것으로 본다. [개정 2012.2.1, 2017.11.28] [[시행일 2018.5.29]]</t>
    <phoneticPr fontId="2" type="noConversion"/>
  </si>
  <si>
    <t xml:space="preserve">  1. 근로자가 업무상의 부상 또는 질병으로 휴업한 기간</t>
    <phoneticPr fontId="2" type="noConversion"/>
  </si>
  <si>
    <t xml:space="preserve">  2. 임신 중의 여성이 제74조제1항부터 제3항까지의 규정에 따른 휴가로 휴업한 기간</t>
    <phoneticPr fontId="2" type="noConversion"/>
  </si>
  <si>
    <t xml:space="preserve">  3. 「남녀고용평등과 일·가정 양립 지원에 관한 법률」 제19조제1항에 따른 육아휴직으로 휴업한 기간</t>
    <phoneticPr fontId="2" type="noConversion"/>
  </si>
  <si>
    <t xml:space="preserve">⑦ 제1항ㆍ제2항 및 제4항에 따른 휴가는 1년간(계속하여 근로한 기간이 1년 미만인 근로자의 제2항에 따른 유급휴가는 최초 1년의 근로가 끝날 때까지의 기간을 말한다) 행사하지 아니하면 소멸된다. </t>
    <phoneticPr fontId="2" type="noConversion"/>
  </si>
  <si>
    <t xml:space="preserve">    다만, 사용자의 귀책사유로 사용하지 못한 경우에는 그러하지 아니하다. [개정 2020.3.31]</t>
    <phoneticPr fontId="2" type="noConversion"/>
  </si>
  <si>
    <t xml:space="preserve">근로기준법 제61조(연차 유급휴가의 사용 촉진) </t>
    <phoneticPr fontId="2" type="noConversion"/>
  </si>
  <si>
    <t xml:space="preserve">① 사용자가 제60조제1항ㆍ제2항 및 제4항에 따른 유급휴가(계속하여 근로한 기간이 1년 미만인 근로자의 제60조제2항에 따른 유급휴가는 제외한다)의 사용을 촉진하기 위하여 </t>
    <phoneticPr fontId="2" type="noConversion"/>
  </si>
  <si>
    <t xml:space="preserve">    다음 각 호의 조치를 하였음에도 불구하고 근로자가 휴가를 사용하지 아니하여 제60조제7항 본문에 따라 소멸된 경우에는 사용자는 그 사용하지 아니한 휴가에 대하여 보상할 의무가 없고, </t>
    <phoneticPr fontId="2" type="noConversion"/>
  </si>
  <si>
    <t xml:space="preserve">    제60조제7항 단서에 따른 사용자의 귀책사유에 해당하지 아니하는 것으로 본다. [개정 2012.2.1, 2017.11.28, 2020.3.31]</t>
    <phoneticPr fontId="2" type="noConversion"/>
  </si>
  <si>
    <t xml:space="preserve">   1. 제60조제7항 본문에 따른 기간이 끝나기 6개월 전을 기준으로 10일 이내에 사용자가 근로자별로 사용하지 아니한 휴가 일수를 알려주고, 근로자가 그 사용 시기를 정하여 사용자에게 통보하도록 서면으로 촉구할 것</t>
    <phoneticPr fontId="2" type="noConversion"/>
  </si>
  <si>
    <t xml:space="preserve">   2. 제1호에 따른 촉구에도 불구하고 근로자가 촉구를 받은 때부터 10일 이내에 사용하지 아니한 휴가의 전부 또는 일부의 사용 시기를 정하여 사용자에게 통보하지 아니하면 제60조제7항 본문에 따른 기간이 끝나기 2개월 전까지 </t>
    <phoneticPr fontId="2" type="noConversion"/>
  </si>
  <si>
    <t xml:space="preserve">      사용자가 사용하지 아니한 휴가의 사용 시기를 정하여 근로자에게 서면으로 통보할 것</t>
    <phoneticPr fontId="2" type="noConversion"/>
  </si>
  <si>
    <t>② 사용자가 계속하여 근로한 기간이 1년 미만인 근로자의 제60조제2항에 따른 유급휴가의 사용을 촉진하기 위하여 다음 각 호의 조치를 하였음에도 불구하고 근로자가 휴가를 사용하지 아니하여</t>
    <phoneticPr fontId="2" type="noConversion"/>
  </si>
  <si>
    <t xml:space="preserve">    제60조제7항 본문에 따라 소멸된 경우에는 사용자는 그 사용하지 아니한 휴가에 대하여 보상할 의무가 없고, 같은 항 단서에 따른 사용자의 귀책사유에 해당하지 아니하는 것으로 본다. [신설 2020.3.31]</t>
    <phoneticPr fontId="2" type="noConversion"/>
  </si>
  <si>
    <t xml:space="preserve">   1. 최초 1년의 근로기간이 끝나기 3개월 전을 기준으로 10일 이내에 사용자가 근로자별로 사용하지 아니한 휴가 일수를 알려주고, 근로자가 그 사용 시기를 정하여 사용자에게 통보하도록 서면으로 촉구할 것. </t>
    <phoneticPr fontId="2" type="noConversion"/>
  </si>
  <si>
    <t xml:space="preserve">      다만, 사용자가 서면 촉구한 후 발생한 휴가에 대해서는 최초 1년의 근로기간이 끝나기 1개월 전을 기준으로 5일 이내에 촉구하여야 한다. </t>
    <phoneticPr fontId="2" type="noConversion"/>
  </si>
  <si>
    <t xml:space="preserve">2. 제1호에 따른 촉구에도 불구하고 근로자가 촉구를 받은 때부터 10일 이내에 사용하지 아니한 휴가의 전부 또는 일부의 사용 시기를 정하여 사용자에게 통보하지 아니하면 </t>
    <phoneticPr fontId="2" type="noConversion"/>
  </si>
  <si>
    <t xml:space="preserve">   최초 1년의 근로기간이 끝나기 1개월 전까지 사용자가 사용하지 아니한 휴가의 사용 시기를 정하여 근로자에게 서면으로 통보할 것. 다만, 제1호 단서에 따라 촉구한 휴가에 대해서는 </t>
    <phoneticPr fontId="2" type="noConversion"/>
  </si>
  <si>
    <t xml:space="preserve">   최초 1년의 근로기간이 끝나기 10일 전까지 서면으로 통보하여야 한다.</t>
    <phoneticPr fontId="2" type="noConversion"/>
  </si>
  <si>
    <t>근로기준법 제55조(휴일)</t>
    <phoneticPr fontId="2" type="noConversion"/>
  </si>
  <si>
    <t>① 사용자는 근로자에게 1주에 평균 1회 이상의 유급휴일을 보장하여야 한다. [개정 2018.3.20] [[시행일 2018.7.1]]</t>
    <phoneticPr fontId="2" type="noConversion"/>
  </si>
  <si>
    <t>② 사용자는 근로자에게 대통령령으로 정하는 휴일을 유급으로 보장하여야 한다. 다만, 근로자대표와 서면으로 합의한 경우 특정한 근로일로 대체할 수 있다. [신설 2018.3.20] [[시행일 2018.7.1]] [[시행일: 부칙참조(제15513호)]]</t>
    <phoneticPr fontId="2" type="noConversion"/>
  </si>
  <si>
    <t>제54조(휴게)</t>
    <phoneticPr fontId="2" type="noConversion"/>
  </si>
  <si>
    <t>①사용자는 근로시간이 4시간인 경우에는 30분 이상, 8시간인 경우에는 1시간 이상의 휴게시간을 근로시간 도중에 주어야 한다.</t>
    <phoneticPr fontId="2" type="noConversion"/>
  </si>
  <si>
    <t>②휴게시간은 근로자가 자유롭게 이용할 수 있다.</t>
    <phoneticPr fontId="2" type="noConversion"/>
  </si>
  <si>
    <t>제56조(연장·야간 및 휴일 근로)</t>
    <phoneticPr fontId="2" type="noConversion"/>
  </si>
  <si>
    <t>② 제1항에도 불구하고 사용자는 휴일근로에 대하여는 다음 각 호의 기준에 따른 금액 이상을 가산하여 근로자에게 지급하여야 한다. [신설 2018.3.20]</t>
    <phoneticPr fontId="2" type="noConversion"/>
  </si>
  <si>
    <t>1. 8시간 이내의 휴일근로: 통상임금의 100분의 50</t>
    <phoneticPr fontId="2" type="noConversion"/>
  </si>
  <si>
    <t>2. 8시간을 초과한 휴일근로: 통상임금의 100분의 100</t>
    <phoneticPr fontId="2" type="noConversion"/>
  </si>
  <si>
    <t>③ 사용자는 야간근로(오후 10시부터 다음 날 오전 6시 사이의 근로를 말한다)에 대하여는 통상임금의 100분의 50 이상을 가산하여 근로자에게 지급하여야 한다. [신설 2018.3.20]</t>
    <phoneticPr fontId="2" type="noConversion"/>
  </si>
  <si>
    <t>① 사용자는 연장근로(제53조(연장 근로의 제한)·제59조(근로시간 및 휴게시간의 특례) 및 제69조(근로시간) 단서에 따라 연장된 시간의 근로를 말한다)에 대하여는 통상임금의 100분의 50 이상을 가산하여 근로자에게 지급하여야 한다. [개정 2018.3.20]</t>
    <phoneticPr fontId="2" type="noConversion"/>
  </si>
  <si>
    <t>근로기준법 제69조(근로시간)</t>
    <phoneticPr fontId="2" type="noConversion"/>
  </si>
  <si>
    <t xml:space="preserve">15세 이상 18세 미만인 사람의 근로시간은 1일에 7시간, 1주에 35시간을 초과하지 못한다. </t>
    <phoneticPr fontId="2" type="noConversion"/>
  </si>
  <si>
    <t>다만, 당사자 사이의 합의에 따라 1일에 1시간, 1주에 5시간을 한도로 연장할 수 있다.</t>
    <phoneticPr fontId="2" type="noConversion"/>
  </si>
  <si>
    <t>[개정 2018.3.20, 2020.5.26 제17326호(법률용어 정비를 위한 환경노동위원회 소관 65개 법률 일부개정을 위한 법률)]</t>
    <phoneticPr fontId="2" type="noConversion"/>
  </si>
  <si>
    <t>월</t>
    <phoneticPr fontId="2" type="noConversion"/>
  </si>
  <si>
    <t>화</t>
    <phoneticPr fontId="2" type="noConversion"/>
  </si>
  <si>
    <t>수</t>
  </si>
  <si>
    <t>목</t>
  </si>
  <si>
    <t>금</t>
  </si>
  <si>
    <t>토</t>
  </si>
  <si>
    <t>월급은 주휴수당이 포함되어 있음.</t>
    <phoneticPr fontId="2" type="noConversion"/>
  </si>
  <si>
    <t>근로시간</t>
    <phoneticPr fontId="2" type="noConversion"/>
  </si>
  <si>
    <t>휴게시간</t>
    <phoneticPr fontId="2" type="noConversion"/>
  </si>
  <si>
    <t>출근시간</t>
    <phoneticPr fontId="2" type="noConversion"/>
  </si>
  <si>
    <t>퇴근시간</t>
    <phoneticPr fontId="2" type="noConversion"/>
  </si>
  <si>
    <t>무급휴일</t>
    <phoneticPr fontId="2" type="noConversion"/>
  </si>
  <si>
    <t>실 평균환산 시급</t>
    <phoneticPr fontId="2" type="noConversion"/>
  </si>
  <si>
    <t>(약정)일급</t>
    <phoneticPr fontId="2" type="noConversion"/>
  </si>
  <si>
    <t>(약정)시급</t>
    <phoneticPr fontId="2" type="noConversion"/>
  </si>
  <si>
    <t>주휴수당(유급휴일)</t>
    <phoneticPr fontId="2" type="noConversion"/>
  </si>
  <si>
    <t>토</t>
    <phoneticPr fontId="2" type="noConversion"/>
  </si>
  <si>
    <t>근로계약서</t>
    <phoneticPr fontId="2" type="noConversion"/>
  </si>
  <si>
    <t>계약당사자</t>
    <phoneticPr fontId="2" type="noConversion"/>
  </si>
  <si>
    <t>사용자(갑)</t>
    <phoneticPr fontId="2" type="noConversion"/>
  </si>
  <si>
    <t>근로자(을)</t>
    <phoneticPr fontId="2" type="noConversion"/>
  </si>
  <si>
    <t>소재지</t>
    <phoneticPr fontId="2" type="noConversion"/>
  </si>
  <si>
    <t>대표이사</t>
    <phoneticPr fontId="2" type="noConversion"/>
  </si>
  <si>
    <t>천안시 서북구 오성로 103,6층</t>
    <phoneticPr fontId="2" type="noConversion"/>
  </si>
  <si>
    <t>제1조 (근로계약)</t>
    <phoneticPr fontId="2" type="noConversion"/>
  </si>
  <si>
    <t>① "을"의 근로계약기간은</t>
    <phoneticPr fontId="2" type="noConversion"/>
  </si>
  <si>
    <t>까지로 한다.</t>
    <phoneticPr fontId="2" type="noConversion"/>
  </si>
  <si>
    <t>[입사일 :</t>
    <phoneticPr fontId="2" type="noConversion"/>
  </si>
  <si>
    <t>]</t>
    <phoneticPr fontId="2" type="noConversion"/>
  </si>
  <si>
    <t>② 계약직의 경우 별도의 계약 갱신이 이루어지지 않는 한 제1항의 근로계약기간의 만료로 근로관계가</t>
    <phoneticPr fontId="2" type="noConversion"/>
  </si>
  <si>
    <t>종료된다.</t>
    <phoneticPr fontId="2" type="noConversion"/>
  </si>
  <si>
    <t>제1항의 근로계약기간 만료일을 별도로 정하지 않은 경우는 기간의 정함이 없는 계약으로 한다.</t>
    <phoneticPr fontId="2" type="noConversion"/>
  </si>
  <si>
    <t>제2조 (담당직무 및 근무장소)</t>
    <phoneticPr fontId="2" type="noConversion"/>
  </si>
  <si>
    <t xml:space="preserve">"을"의 </t>
    <phoneticPr fontId="2" type="noConversion"/>
  </si>
  <si>
    <t>담당직무는</t>
    <phoneticPr fontId="2" type="noConversion"/>
  </si>
  <si>
    <t>근무장소는</t>
    <phoneticPr fontId="2" type="noConversion"/>
  </si>
  <si>
    <t>다만, "을"의 담당직무 및 근무장소는 회사의 사정에 따라 변경 될 수 있다.</t>
    <phoneticPr fontId="2" type="noConversion"/>
  </si>
  <si>
    <t>제3조 (근로시간 및 휴게)</t>
    <phoneticPr fontId="2" type="noConversion"/>
  </si>
  <si>
    <t>① 1일, 1주의 근로시간 및 휴게시간은 다음과 같다.</t>
    <phoneticPr fontId="2" type="noConversion"/>
  </si>
  <si>
    <t>1) 출퇴근시간</t>
    <phoneticPr fontId="2" type="noConversion"/>
  </si>
  <si>
    <t>-</t>
    <phoneticPr fontId="2" type="noConversion"/>
  </si>
  <si>
    <t>시작시간</t>
    <phoneticPr fontId="2" type="noConversion"/>
  </si>
  <si>
    <t>종료시간</t>
    <phoneticPr fontId="2" type="noConversion"/>
  </si>
  <si>
    <t>산정시간
(1일 기준)</t>
    <phoneticPr fontId="2" type="noConversion"/>
  </si>
  <si>
    <t>2) 휴게시간 (점심 및 휴식시간)</t>
    <phoneticPr fontId="2" type="noConversion"/>
  </si>
  <si>
    <t>②1항의 근로시간 중에 휴게시간을 부여하여 "을"의 자유로운 사용을 방해하지 않는다.</t>
    <phoneticPr fontId="2" type="noConversion"/>
  </si>
  <si>
    <t>③ "갑"과"을"의 합의로 1항의 시간외근로를 실시하고, 이에 따른 수당은 제4조의 임금에 포함하여 지급하는 것에 동의한다.</t>
    <phoneticPr fontId="2" type="noConversion"/>
  </si>
  <si>
    <t>④ 상기의 근로시간일 휴게시간은 회사의 사정과 업무의 특성에 따라 변경할 수 있다.</t>
    <phoneticPr fontId="2" type="noConversion"/>
  </si>
  <si>
    <t>제4조 (임금)</t>
    <phoneticPr fontId="2" type="noConversion"/>
  </si>
  <si>
    <t>① 임금은</t>
    <phoneticPr fontId="2" type="noConversion"/>
  </si>
  <si>
    <t>① 기본급</t>
    <phoneticPr fontId="2" type="noConversion"/>
  </si>
  <si>
    <t>② 연장근로수당</t>
    <phoneticPr fontId="2" type="noConversion"/>
  </si>
  <si>
    <t>③ 식대</t>
    <phoneticPr fontId="2" type="noConversion"/>
  </si>
  <si>
    <t>④ 차량유지비</t>
    <phoneticPr fontId="2" type="noConversion"/>
  </si>
  <si>
    <t>⑤ 기타수당</t>
    <phoneticPr fontId="2" type="noConversion"/>
  </si>
  <si>
    <t>월고정급 (계)</t>
    <phoneticPr fontId="2" type="noConversion"/>
  </si>
  <si>
    <t>원으로 하며, 구성내역 및 계산방법은 다음과 가탇.</t>
    <phoneticPr fontId="2" type="noConversion"/>
  </si>
  <si>
    <t>② "갑"은 매월 초일부터 말일까지 정산한 금액에 법정공제액을 제하고 익월 31일에 "을"이 지정하는 계좌로 입금한다.</t>
    <phoneticPr fontId="2" type="noConversion"/>
  </si>
  <si>
    <t>제5조 (휴일 및 연차휴가)</t>
    <phoneticPr fontId="2" type="noConversion"/>
  </si>
  <si>
    <t>③ 제3조의 연장근로 및 야간근로에 대하여는 통상임금의 100분의 50을 가산하여 지급한다. [근로자 5인이상 사업장만 해당]</t>
    <phoneticPr fontId="2" type="noConversion"/>
  </si>
  <si>
    <t>① 유급휴일은 주1회 유급 주휴일 (</t>
    <phoneticPr fontId="2" type="noConversion"/>
  </si>
  <si>
    <t>)과 근로자의 날 및 노동관계법에서 정한 법정 유급휴일로 정한다.</t>
    <phoneticPr fontId="2" type="noConversion"/>
  </si>
  <si>
    <t>② 근로기준법에 따른 연차유급휴가를 부여한다. [근로자 5인이상 사업장만 해당]</t>
    <phoneticPr fontId="2" type="noConversion"/>
  </si>
  <si>
    <t>제6조 (퇴직금)</t>
    <phoneticPr fontId="2" type="noConversion"/>
  </si>
  <si>
    <t>"갑"은 1년 이상 근속한 근로자에게 근로자퇴직급여보장법에 따른 퇴직급여를 퇴직 후 14일 이내에 지급한다.</t>
    <phoneticPr fontId="2" type="noConversion"/>
  </si>
  <si>
    <t>단, 양 당사자간 합의가 있는 경우 지급 기일을 연장할 수 있다.</t>
    <phoneticPr fontId="2" type="noConversion"/>
  </si>
  <si>
    <t>제7조 (근로계약의 해지)</t>
    <phoneticPr fontId="2" type="noConversion"/>
  </si>
  <si>
    <t>"갑"은 "을"이 다음 각 호에 해당하는 때에는 근로계약기간 중이라도 중도에 해지할 수 있다.</t>
    <phoneticPr fontId="2" type="noConversion"/>
  </si>
  <si>
    <t>1. 업무수행능력이 현저히 부족하거나 업무를 태만히 한 때</t>
    <phoneticPr fontId="2" type="noConversion"/>
  </si>
  <si>
    <t>2. 고의 또는 중대한 과실로 회사에 손해를 입혔을 때</t>
    <phoneticPr fontId="2" type="noConversion"/>
  </si>
  <si>
    <t>3. 업무(량)의 변화, 사업의 종료 등의 사유로 계약의 해지가 불가피한 때</t>
    <phoneticPr fontId="2" type="noConversion"/>
  </si>
  <si>
    <t>4. 입사 시 제출한 학력이나 경력이 허위인 것으로 밝혀졌을 때</t>
    <phoneticPr fontId="2" type="noConversion"/>
  </si>
  <si>
    <t>5. 기타 사회통념상 근로관계의 계속이 곤란한 사유가 있는 때</t>
    <phoneticPr fontId="2" type="noConversion"/>
  </si>
  <si>
    <t>6. 위 호에 준하여 "갑"이 계약해지의 정당한 사유가 있다고 판단한 때</t>
    <phoneticPr fontId="2" type="noConversion"/>
  </si>
  <si>
    <t>제8조 (신의성실의무)</t>
    <phoneticPr fontId="2" type="noConversion"/>
  </si>
  <si>
    <t>① 을은 계약기간 동안 갑의 운영방침에 따라 최대한의 신의와 성실을 갖고 일하여야 하며,</t>
    <phoneticPr fontId="2" type="noConversion"/>
  </si>
  <si>
    <t xml:space="preserve">     갑의 기밀사항을 일체 외부에 누설하여서는 아니된다.</t>
    <phoneticPr fontId="2" type="noConversion"/>
  </si>
  <si>
    <t>② 이를 위반하여 을의 고의 또는 과실로 갑에게 손해를 입힌 경우에는 그 손해에 대하여 배상하여야 한다.</t>
    <phoneticPr fontId="2" type="noConversion"/>
  </si>
  <si>
    <t>제9조 (개인정보수집,이용에 대한 동의)</t>
    <phoneticPr fontId="2" type="noConversion"/>
  </si>
  <si>
    <t>① 정보수집의 목적 : "갑"(회사) 인사관리</t>
    <phoneticPr fontId="2" type="noConversion"/>
  </si>
  <si>
    <t>② 개인정보의 항목</t>
    <phoneticPr fontId="2" type="noConversion"/>
  </si>
  <si>
    <t>1) 성명, 주민등록번호, 가족사항</t>
    <phoneticPr fontId="2" type="noConversion"/>
  </si>
  <si>
    <t>2) 주소 및 거소, 전자메일, 휴대전화 번호 등 비상연락처</t>
    <phoneticPr fontId="2" type="noConversion"/>
  </si>
  <si>
    <t>4) 기타 근로와 관련 되어 "갑"이 요구하는 개인정보</t>
    <phoneticPr fontId="2" type="noConversion"/>
  </si>
  <si>
    <t>3) 학력, 근무경력 및 업무관련 자격증(사항)</t>
    <phoneticPr fontId="2" type="noConversion"/>
  </si>
  <si>
    <t>"을" 퇴직하고자 할 경우 적어도 퇴직희망일 30일 전에 퇴직원을 제출하고 사전승인을 받아야 한다.</t>
    <phoneticPr fontId="2" type="noConversion"/>
  </si>
  <si>
    <t>그렇지 아니한 경우에는 무단 결근으로 처리한다.</t>
    <phoneticPr fontId="2" type="noConversion"/>
  </si>
  <si>
    <t>제11조 (기타)</t>
    <phoneticPr fontId="2" type="noConversion"/>
  </si>
  <si>
    <t>제10조 (퇴직절차)</t>
    <phoneticPr fontId="2" type="noConversion"/>
  </si>
  <si>
    <t>기타 본 계약에 명시되지 아니한 근로조건은 근로기준법 등 노동관계법령에 의한다.</t>
    <phoneticPr fontId="2" type="noConversion"/>
  </si>
  <si>
    <t>본 계약을 증명하기 위하여 "갑" 과 "을"은 쌍방이 서명 날인하여 각1부씩 보관한다.</t>
    <phoneticPr fontId="2" type="noConversion"/>
  </si>
  <si>
    <t>사용자 (갑) :</t>
    <phoneticPr fontId="2" type="noConversion"/>
  </si>
  <si>
    <t>(서명 또는 인)</t>
    <phoneticPr fontId="2" type="noConversion"/>
  </si>
  <si>
    <t>근로자 (을) :</t>
    <phoneticPr fontId="2" type="noConversion"/>
  </si>
  <si>
    <t>일 소정근로시간</t>
    <phoneticPr fontId="2" type="noConversion"/>
  </si>
  <si>
    <t>맨 끝검정코드</t>
    <phoneticPr fontId="2" type="noConversion"/>
  </si>
  <si>
    <t>오류체크</t>
    <phoneticPr fontId="2" type="noConversion"/>
  </si>
  <si>
    <t>만나이(오늘)</t>
    <phoneticPr fontId="2" type="noConversion"/>
  </si>
  <si>
    <t>만(기준일)</t>
    <phoneticPr fontId="2" type="noConversion"/>
  </si>
  <si>
    <t>만나이(기준일)</t>
    <phoneticPr fontId="2" type="noConversion"/>
  </si>
  <si>
    <t>성별</t>
    <phoneticPr fontId="2" type="noConversion"/>
  </si>
  <si>
    <t>내.외번호</t>
    <phoneticPr fontId="2" type="noConversion"/>
  </si>
  <si>
    <t>내,외</t>
    <phoneticPr fontId="2" type="noConversion"/>
  </si>
  <si>
    <t>고용허가</t>
    <phoneticPr fontId="2" type="noConversion"/>
  </si>
  <si>
    <t>ㅇㅈ-검증</t>
    <phoneticPr fontId="2" type="noConversion"/>
  </si>
  <si>
    <t>체크</t>
    <phoneticPr fontId="2" type="noConversion"/>
  </si>
  <si>
    <t>길이CHECK</t>
    <phoneticPr fontId="2" type="noConversion"/>
  </si>
  <si>
    <t>외국인구분</t>
    <phoneticPr fontId="2" type="noConversion"/>
  </si>
  <si>
    <t>주민등록번호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</si>
</sst>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;@"/>
    <numFmt numFmtId="177" formatCode="h&quot;시&quot;\ mm&quot;분&quot;;@"/>
    <numFmt numFmtId="178" formatCode="0&quot;일&quot;"/>
    <numFmt numFmtId="179" formatCode="00"/>
    <numFmt numFmtId="180" formatCode="000000\-0000000"/>
    <numFmt numFmtId="181" formatCode="yyyy/mm/dd;@"/>
    <numFmt numFmtId="182" formatCode="#,##0&quot;일&quot;"/>
    <numFmt numFmtId="183" formatCode="###\-##\-#####"/>
    <numFmt numFmtId="184" formatCode="yyyy\.mm\.dd;@"/>
    <numFmt numFmtId="185" formatCode="0_ &quot;명&quot;"/>
    <numFmt numFmtId="186" formatCode="yyyy\.mm\.dd"/>
    <numFmt numFmtId="187" formatCode="yyyy&quot;년&quot;\ m&quot;월&quot;;@"/>
    <numFmt numFmtId="188" formatCode="0_ &quot;시간&quot;"/>
    <numFmt numFmtId="189" formatCode="0.0&quot;시간&quot;\ "/>
    <numFmt numFmtId="190" formatCode="#,##0.0000&quot;시간&quot;"/>
    <numFmt numFmtId="191" formatCode="0.00_ &quot;시&quot;"/>
    <numFmt numFmtId="192" formatCode="0.0_ &quot;시간&quot;"/>
    <numFmt numFmtId="193" formatCode="0.00_ &quot;시간&quot;"/>
    <numFmt numFmtId="194" formatCode="0.0_ "/>
    <numFmt numFmtId="195" formatCode="[$-412]AM/PM\ hh:mm;@"/>
    <numFmt numFmtId="196" formatCode="[hh]:mm"/>
    <numFmt numFmtId="197" formatCode="yyyy&quot;년&quot;\ m&quot;월 분&quot;;@"/>
    <numFmt numFmtId="198" formatCode="0.0%"/>
    <numFmt numFmtId="199" formatCode="[$-F800]dddd\,\ mmmm\ dd\,\ yyyy"/>
    <numFmt numFmtId="200" formatCode="&quot;만 &quot;#,##0&quot;년 근속&quot;"/>
    <numFmt numFmtId="201" formatCode="_-* #,##0_-&quot;원&quot;;\-* #,##0_-;_-* &quot;-&quot;_-;_-@_-"/>
    <numFmt numFmtId="202" formatCode="0000_ "/>
    <numFmt numFmtId="203" formatCode="_-* #,##0.0_-;\-* #,##0.0_-;_-* &quot;-&quot;?_-;_-@_-"/>
    <numFmt numFmtId="204" formatCode="_-* #,##0_-;[Red]\▲\ #,##0_-;_-* &quot;-&quot;_-;_-@_-"/>
    <numFmt numFmtId="205" formatCode="0.000%"/>
    <numFmt numFmtId="206" formatCode="&quot;만 &quot;#,##0&quot;세&quot;"/>
    <numFmt numFmtId="207" formatCode="&quot;입사일&quot;\ #,##0&quot;세&quot;"/>
    <numFmt numFmtId="208" formatCode="0.000"/>
    <numFmt numFmtId="209" formatCode="0.00_ &quot;일&quot;"/>
    <numFmt numFmtId="210" formatCode="0_ &quot;일&quot;"/>
    <numFmt numFmtId="211" formatCode="_-* #,##0.0_-;\-* #,##0.0_-;_-* &quot;-&quot;_-;_-@_-"/>
    <numFmt numFmtId="212" formatCode="#,##0.00&quot;시간&quot;"/>
    <numFmt numFmtId="213" formatCode="#,##0.00&quot;시간&quot;;[Red]\-#,##0.00&quot;시간&quot;"/>
    <numFmt numFmtId="214" formatCode="#,##0&quot;원&quot;;[Red]\-#,##0&quot;원&quot;"/>
    <numFmt numFmtId="215" formatCode="0.0"/>
    <numFmt numFmtId="216" formatCode="#,##0.00_ "/>
    <numFmt numFmtId="217" formatCode="#,##0&quot;명&quot;"/>
    <numFmt numFmtId="218" formatCode="_-* #,##0_-&quot;시간&quot;;\-* #,##0_-;_-* &quot;-&quot;_-;_-@_-"/>
    <numFmt numFmtId="219" formatCode="&quot;주&quot;_-#,##0.00_-&quot;시간&quot;;\-* #,##0.00_-;_-* &quot;-&quot;_-;_-@_-"/>
    <numFmt numFmtId="220" formatCode="[$-412]AM/PM\ h:mm;@"/>
    <numFmt numFmtId="221" formatCode="h:mm;@"/>
    <numFmt numFmtId="222" formatCode="[mm]"/>
    <numFmt numFmtId="223" formatCode="[h]:mm;@"/>
    <numFmt numFmtId="224" formatCode="[hh]:mm;@"/>
    <numFmt numFmtId="225" formatCode="0_ &quot;분&quot;"/>
    <numFmt numFmtId="226" formatCode="0.00000_ &quot;시간&quot;"/>
    <numFmt numFmtId="227" formatCode="#,##0&quot;원&quot;"/>
    <numFmt numFmtId="228" formatCode="0_ &quot;개월&quot;"/>
    <numFmt numFmtId="229" formatCode="&quot;1개월 약&quot;0.000_ &quot;시간&quot;"/>
    <numFmt numFmtId="230" formatCode="&quot;월 &quot;#,##0&quot;시간&quot;"/>
    <numFmt numFmtId="231" formatCode="#,##0.000"/>
    <numFmt numFmtId="232" formatCode="#,##0.0&quot;시간&quot;"/>
    <numFmt numFmtId="233" formatCode="&quot;주&quot;#,##0.0&quot;시간 (실근무시간)&quot;"/>
    <numFmt numFmtId="234" formatCode="yyyy&quot;년&quot;\ mm&quot;월&quot;\ dd&quot;일&quot;;@"/>
    <numFmt numFmtId="235" formatCode="&quot;(&quot;#,##0&quot;)시간분&quot;"/>
  </numFmts>
  <fonts count="13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7030A0"/>
      <name val="맑은 고딕"/>
      <family val="2"/>
      <charset val="129"/>
      <scheme val="minor"/>
    </font>
    <font>
      <sz val="12"/>
      <color rgb="FF7030A0"/>
      <name val="맑은 고딕"/>
      <family val="3"/>
      <charset val="129"/>
      <scheme val="minor"/>
    </font>
    <font>
      <sz val="11"/>
      <color rgb="FF7030A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12"/>
      <color theme="0" tint="-0.499984740745262"/>
      <name val="맑은 고딕"/>
      <family val="3"/>
      <charset val="129"/>
      <scheme val="minor"/>
    </font>
    <font>
      <sz val="12"/>
      <color theme="0" tint="-0.499984740745262"/>
      <name val="맑은 고딕"/>
      <family val="2"/>
      <charset val="129"/>
      <scheme val="minor"/>
    </font>
    <font>
      <sz val="12"/>
      <color rgb="FF002060"/>
      <name val="맑은 고딕"/>
      <family val="3"/>
      <charset val="129"/>
      <scheme val="minor"/>
    </font>
    <font>
      <sz val="16"/>
      <color rgb="FF0070C0"/>
      <name val="맑은 고딕"/>
      <family val="2"/>
      <charset val="129"/>
      <scheme val="minor"/>
    </font>
    <font>
      <sz val="16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0" tint="-0.499984740745262"/>
      <name val="맑은 고딕"/>
      <family val="3"/>
      <charset val="129"/>
      <scheme val="minor"/>
    </font>
    <font>
      <sz val="12"/>
      <color rgb="FF002060"/>
      <name val="맑은 고딕"/>
      <family val="2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6"/>
      <color rgb="FF00B05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11"/>
      <color rgb="FFC00000"/>
      <name val="맑은 고딕"/>
      <family val="3"/>
      <charset val="129"/>
      <scheme val="minor"/>
    </font>
    <font>
      <sz val="11"/>
      <color theme="1"/>
      <name val="Adobe 고딕 Std B"/>
      <family val="2"/>
      <charset val="129"/>
    </font>
    <font>
      <sz val="11"/>
      <color rgb="FF00206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5"/>
      <color theme="1"/>
      <name val="휴먼둥근헤드라인"/>
      <family val="1"/>
      <charset val="129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rgb="FF7030A0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10"/>
      <color rgb="FF00B05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0"/>
      <color rgb="FF002060"/>
      <name val="맑은 고딕"/>
      <family val="3"/>
      <charset val="129"/>
      <scheme val="minor"/>
    </font>
    <font>
      <b/>
      <sz val="9"/>
      <color rgb="FF002060"/>
      <name val="맑은 고딕"/>
      <family val="3"/>
      <charset val="129"/>
      <scheme val="minor"/>
    </font>
    <font>
      <b/>
      <sz val="10"/>
      <color rgb="FF00B0F0"/>
      <name val="맑은 고딕"/>
      <family val="3"/>
      <charset val="129"/>
      <scheme val="minor"/>
    </font>
    <font>
      <sz val="9"/>
      <color rgb="FF00B0F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rgb="FF7030A0"/>
      <name val="맑은 고딕"/>
      <family val="2"/>
      <charset val="129"/>
      <scheme val="minor"/>
    </font>
    <font>
      <sz val="12"/>
      <color rgb="FF000000"/>
      <name val="한컴바탕"/>
      <family val="1"/>
      <charset val="129"/>
    </font>
    <font>
      <sz val="11"/>
      <color rgb="FF7030A0"/>
      <name val="맑은 고딕"/>
      <family val="2"/>
      <charset val="129"/>
      <scheme val="minor"/>
    </font>
    <font>
      <sz val="10"/>
      <name val="Arial"/>
      <family val="2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0"/>
      <color rgb="FF7030A0"/>
      <name val="돋움"/>
      <family val="3"/>
      <charset val="129"/>
    </font>
    <font>
      <b/>
      <sz val="10"/>
      <color rgb="FF7030A0"/>
      <name val="Arial"/>
      <family val="2"/>
    </font>
    <font>
      <u/>
      <sz val="10"/>
      <color theme="10"/>
      <name val="Arial"/>
      <family val="2"/>
    </font>
    <font>
      <b/>
      <sz val="12"/>
      <color rgb="FF002060"/>
      <name val="Arial"/>
      <family val="2"/>
    </font>
    <font>
      <b/>
      <sz val="12"/>
      <color indexed="56"/>
      <name val="돋움"/>
      <family val="3"/>
      <charset val="129"/>
    </font>
    <font>
      <b/>
      <sz val="12"/>
      <color indexed="56"/>
      <name val="Arial"/>
      <family val="2"/>
    </font>
    <font>
      <sz val="8"/>
      <name val="Arial"/>
      <family val="2"/>
    </font>
    <font>
      <sz val="10"/>
      <color indexed="23"/>
      <name val="돋움"/>
      <family val="3"/>
      <charset val="129"/>
    </font>
    <font>
      <sz val="10"/>
      <color rgb="FF7030A0"/>
      <name val="돋움"/>
      <family val="3"/>
      <charset val="129"/>
    </font>
    <font>
      <sz val="10"/>
      <color rgb="FF7030A0"/>
      <name val="Arial"/>
      <family val="2"/>
    </font>
    <font>
      <sz val="10"/>
      <color theme="0" tint="-0.499984740745262"/>
      <name val="돋움"/>
      <family val="3"/>
      <charset val="129"/>
    </font>
    <font>
      <sz val="6"/>
      <name val="돋움"/>
      <family val="3"/>
      <charset val="129"/>
    </font>
    <font>
      <sz val="10"/>
      <color rgb="FF002060"/>
      <name val="Arial"/>
      <family val="2"/>
    </font>
    <font>
      <b/>
      <sz val="9"/>
      <color indexed="81"/>
      <name val="돋움"/>
      <family val="3"/>
      <charset val="129"/>
    </font>
    <font>
      <sz val="11"/>
      <color rgb="FFC00000"/>
      <name val="맑은 고딕"/>
      <family val="2"/>
      <charset val="129"/>
      <scheme val="minor"/>
    </font>
    <font>
      <sz val="11"/>
      <color rgb="FF00206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u/>
      <sz val="14"/>
      <color rgb="FFC00000"/>
      <name val="맑은 고딕"/>
      <family val="2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u/>
      <sz val="11"/>
      <color theme="5"/>
      <name val="맑은 고딕"/>
      <family val="3"/>
      <charset val="129"/>
      <scheme val="minor"/>
    </font>
    <font>
      <b/>
      <sz val="14"/>
      <color theme="8" tint="-0.499984740745262"/>
      <name val="맑은 고딕"/>
      <family val="3"/>
      <charset val="129"/>
      <scheme val="minor"/>
    </font>
    <font>
      <b/>
      <sz val="11"/>
      <color theme="5"/>
      <name val="맑은 고딕"/>
      <family val="3"/>
      <charset val="129"/>
      <scheme val="minor"/>
    </font>
    <font>
      <b/>
      <u/>
      <sz val="11"/>
      <color rgb="FF7030A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u/>
      <sz val="11"/>
      <color rgb="FFC00000"/>
      <name val="맑은 고딕"/>
      <family val="3"/>
      <charset val="129"/>
      <scheme val="minor"/>
    </font>
    <font>
      <b/>
      <sz val="12"/>
      <color theme="9" tint="-0.499984740745262"/>
      <name val="맑은 고딕"/>
      <family val="3"/>
      <charset val="129"/>
      <scheme val="minor"/>
    </font>
    <font>
      <b/>
      <u/>
      <sz val="11"/>
      <color rgb="FF0070C0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u/>
      <sz val="11"/>
      <color rgb="FFC0000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sz val="11"/>
      <name val="맑은 고딕"/>
      <family val="2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u/>
      <sz val="11"/>
      <color rgb="FFC0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5" tint="-0.499984740745262"/>
      <name val="맑은 고딕"/>
      <family val="2"/>
      <charset val="129"/>
      <scheme val="minor"/>
    </font>
    <font>
      <sz val="11"/>
      <color theme="9" tint="-0.49998474074526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0"/>
      <name val="맑은 고딕"/>
      <family val="3"/>
      <charset val="129"/>
      <scheme val="minor"/>
    </font>
    <font>
      <sz val="11"/>
      <color theme="7" tint="-0.499984740745262"/>
      <name val="맑은 고딕"/>
      <family val="3"/>
      <charset val="129"/>
      <scheme val="minor"/>
    </font>
    <font>
      <b/>
      <sz val="11"/>
      <color theme="4" tint="-0.499984740745262"/>
      <name val="맑은 고딕"/>
      <family val="3"/>
      <charset val="129"/>
      <scheme val="minor"/>
    </font>
    <font>
      <sz val="11"/>
      <color theme="10"/>
      <name val="맑은 고딕"/>
      <family val="2"/>
      <charset val="129"/>
      <scheme val="minor"/>
    </font>
    <font>
      <sz val="9"/>
      <color theme="10"/>
      <name val="맑은 고딕"/>
      <family val="3"/>
      <charset val="129"/>
      <scheme val="minor"/>
    </font>
    <font>
      <b/>
      <sz val="8"/>
      <color rgb="FF002060"/>
      <name val="맑은 고딕"/>
      <family val="3"/>
      <charset val="129"/>
      <scheme val="minor"/>
    </font>
    <font>
      <sz val="10"/>
      <color rgb="FF002060"/>
      <name val="맑은 고딕"/>
      <family val="3"/>
      <charset val="129"/>
      <scheme val="minor"/>
    </font>
    <font>
      <b/>
      <sz val="11"/>
      <color theme="3" tint="-0.499984740745262"/>
      <name val="맑은 고딕"/>
      <family val="3"/>
      <charset val="129"/>
      <scheme val="minor"/>
    </font>
    <font>
      <sz val="11"/>
      <color theme="4"/>
      <name val="맑은 고딕"/>
      <family val="2"/>
      <charset val="129"/>
      <scheme val="minor"/>
    </font>
    <font>
      <u/>
      <sz val="10"/>
      <color theme="10"/>
      <name val="맑은 고딕"/>
      <family val="2"/>
      <charset val="129"/>
      <scheme val="minor"/>
    </font>
    <font>
      <b/>
      <sz val="11"/>
      <color theme="4"/>
      <name val="맑은 고딕"/>
      <family val="3"/>
      <charset val="129"/>
      <scheme val="minor"/>
    </font>
    <font>
      <b/>
      <sz val="9"/>
      <color indexed="81"/>
      <name val="金梅毛隸書"/>
      <family val="3"/>
      <charset val="136"/>
    </font>
    <font>
      <b/>
      <sz val="9"/>
      <color indexed="81"/>
      <name val="맑은 고딕"/>
      <family val="2"/>
      <charset val="129"/>
    </font>
    <font>
      <sz val="9"/>
      <color indexed="81"/>
      <name val="Tahoma"/>
      <family val="2"/>
    </font>
    <font>
      <b/>
      <sz val="11"/>
      <color theme="5" tint="-0.499984740745262"/>
      <name val="맑은 고딕"/>
      <family val="3"/>
      <charset val="129"/>
      <scheme val="minor"/>
    </font>
    <font>
      <sz val="6.5"/>
      <color theme="1"/>
      <name val="맑은 고딕"/>
      <family val="2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b/>
      <sz val="18"/>
      <color rgb="FF7030A0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sz val="10"/>
      <color theme="0" tint="-0.499984740745262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</fills>
  <borders count="9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2" fillId="0" borderId="0"/>
    <xf numFmtId="0" fontId="67" fillId="0" borderId="0" applyNumberFormat="0" applyFill="0" applyBorder="0" applyAlignment="0" applyProtection="0"/>
    <xf numFmtId="3" fontId="62" fillId="0" borderId="0" applyFont="0" applyFill="0" applyBorder="0" applyAlignment="0" applyProtection="0"/>
  </cellStyleXfs>
  <cellXfs count="9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quotePrefix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7" xfId="0" applyNumberFormat="1" applyFont="1" applyBorder="1" applyAlignme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178" fontId="7" fillId="0" borderId="0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vertical="center"/>
    </xf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5" fillId="0" borderId="9" xfId="0" applyFont="1" applyBorder="1" applyAlignment="1">
      <alignment vertical="center"/>
    </xf>
    <xf numFmtId="0" fontId="16" fillId="0" borderId="15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17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1" xfId="0" applyFont="1" applyBorder="1">
      <alignment vertical="center"/>
    </xf>
    <xf numFmtId="0" fontId="15" fillId="0" borderId="0" xfId="0" applyFont="1" applyAlignment="1">
      <alignment horizontal="distributed" vertical="center"/>
    </xf>
    <xf numFmtId="0" fontId="15" fillId="0" borderId="0" xfId="0" quotePrefix="1" applyFont="1">
      <alignment vertical="center"/>
    </xf>
    <xf numFmtId="0" fontId="15" fillId="0" borderId="0" xfId="0" quotePrefix="1" applyFont="1" applyAlignment="1">
      <alignment horizontal="left" vertical="center"/>
    </xf>
    <xf numFmtId="0" fontId="16" fillId="0" borderId="12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quotePrefix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176" fontId="21" fillId="0" borderId="7" xfId="0" applyNumberFormat="1" applyFont="1" applyBorder="1" applyAlignment="1">
      <alignment vertical="center"/>
    </xf>
    <xf numFmtId="176" fontId="9" fillId="0" borderId="7" xfId="0" applyNumberFormat="1" applyFont="1" applyBorder="1" applyAlignment="1">
      <alignment vertical="center"/>
    </xf>
    <xf numFmtId="0" fontId="21" fillId="0" borderId="0" xfId="0" applyFont="1">
      <alignment vertical="center"/>
    </xf>
    <xf numFmtId="176" fontId="9" fillId="0" borderId="0" xfId="0" applyNumberFormat="1" applyFont="1" applyBorder="1" applyAlignment="1">
      <alignment vertical="center"/>
    </xf>
    <xf numFmtId="0" fontId="24" fillId="0" borderId="0" xfId="0" quotePrefix="1" applyFont="1" applyAlignment="1">
      <alignment horizontal="center" vertical="center"/>
    </xf>
    <xf numFmtId="0" fontId="24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8" fillId="0" borderId="0" xfId="0" applyFont="1">
      <alignment vertical="center"/>
    </xf>
    <xf numFmtId="0" fontId="16" fillId="0" borderId="0" xfId="0" applyFont="1">
      <alignment vertical="center"/>
    </xf>
    <xf numFmtId="0" fontId="16" fillId="0" borderId="13" xfId="0" applyFont="1" applyBorder="1">
      <alignment vertical="center"/>
    </xf>
    <xf numFmtId="0" fontId="16" fillId="0" borderId="14" xfId="0" applyFont="1" applyBorder="1">
      <alignment vertical="center"/>
    </xf>
    <xf numFmtId="0" fontId="41" fillId="0" borderId="4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180" fontId="8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42" fillId="0" borderId="0" xfId="0" applyFont="1">
      <alignment vertical="center"/>
    </xf>
    <xf numFmtId="0" fontId="16" fillId="0" borderId="20" xfId="0" applyFont="1" applyBorder="1">
      <alignment vertical="center"/>
    </xf>
    <xf numFmtId="0" fontId="16" fillId="0" borderId="21" xfId="0" applyFont="1" applyBorder="1">
      <alignment vertical="center"/>
    </xf>
    <xf numFmtId="0" fontId="42" fillId="0" borderId="20" xfId="0" applyFont="1" applyBorder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16" fillId="0" borderId="12" xfId="0" quotePrefix="1" applyFont="1" applyBorder="1">
      <alignment vertical="center"/>
    </xf>
    <xf numFmtId="0" fontId="16" fillId="0" borderId="0" xfId="0" quotePrefix="1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20" xfId="0" quotePrefix="1" applyFont="1" applyBorder="1">
      <alignment vertical="center"/>
    </xf>
    <xf numFmtId="0" fontId="43" fillId="0" borderId="2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42" fillId="0" borderId="0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36" fillId="0" borderId="0" xfId="0" applyFont="1" applyBorder="1">
      <alignment vertical="center"/>
    </xf>
    <xf numFmtId="0" fontId="0" fillId="0" borderId="0" xfId="0" applyBorder="1">
      <alignment vertical="center"/>
    </xf>
    <xf numFmtId="0" fontId="3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39" fillId="0" borderId="0" xfId="0" applyFont="1" applyBorder="1" applyAlignment="1">
      <alignment horizontal="centerContinuous" vertical="center"/>
    </xf>
    <xf numFmtId="0" fontId="40" fillId="0" borderId="0" xfId="0" applyFont="1" applyBorder="1" applyAlignment="1">
      <alignment horizontal="right" vertical="center"/>
    </xf>
    <xf numFmtId="0" fontId="35" fillId="0" borderId="0" xfId="0" applyFont="1" applyBorder="1">
      <alignment vertical="center"/>
    </xf>
    <xf numFmtId="0" fontId="40" fillId="0" borderId="4" xfId="0" applyFont="1" applyBorder="1" applyAlignment="1">
      <alignment horizontal="right" vertical="center"/>
    </xf>
    <xf numFmtId="0" fontId="42" fillId="0" borderId="12" xfId="0" applyFont="1" applyBorder="1" applyAlignment="1">
      <alignment vertical="center"/>
    </xf>
    <xf numFmtId="0" fontId="42" fillId="0" borderId="12" xfId="0" applyFont="1" applyBorder="1">
      <alignment vertical="center"/>
    </xf>
    <xf numFmtId="0" fontId="42" fillId="0" borderId="0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0" borderId="18" xfId="0" quotePrefix="1" applyFont="1" applyBorder="1">
      <alignment vertical="center"/>
    </xf>
    <xf numFmtId="0" fontId="16" fillId="0" borderId="25" xfId="0" applyFont="1" applyBorder="1">
      <alignment vertical="center"/>
    </xf>
    <xf numFmtId="0" fontId="16" fillId="0" borderId="19" xfId="0" applyFont="1" applyBorder="1">
      <alignment vertical="center"/>
    </xf>
    <xf numFmtId="0" fontId="16" fillId="0" borderId="19" xfId="0" applyFont="1" applyBorder="1" applyAlignment="1">
      <alignment horizontal="right" vertical="center"/>
    </xf>
    <xf numFmtId="0" fontId="16" fillId="0" borderId="19" xfId="0" applyFont="1" applyBorder="1" applyAlignment="1">
      <alignment vertical="center"/>
    </xf>
    <xf numFmtId="0" fontId="16" fillId="0" borderId="27" xfId="0" applyFont="1" applyBorder="1">
      <alignment vertical="center"/>
    </xf>
    <xf numFmtId="0" fontId="16" fillId="0" borderId="5" xfId="0" applyFont="1" applyBorder="1">
      <alignment vertical="center"/>
    </xf>
    <xf numFmtId="0" fontId="42" fillId="0" borderId="18" xfId="0" quotePrefix="1" applyFont="1" applyBorder="1">
      <alignment vertical="center"/>
    </xf>
    <xf numFmtId="0" fontId="42" fillId="0" borderId="17" xfId="0" applyFont="1" applyBorder="1">
      <alignment vertical="center"/>
    </xf>
    <xf numFmtId="0" fontId="42" fillId="0" borderId="18" xfId="0" applyFont="1" applyBorder="1">
      <alignment vertical="center"/>
    </xf>
    <xf numFmtId="0" fontId="42" fillId="0" borderId="4" xfId="0" applyFont="1" applyBorder="1">
      <alignment vertical="center"/>
    </xf>
    <xf numFmtId="0" fontId="42" fillId="0" borderId="15" xfId="0" applyFont="1" applyBorder="1">
      <alignment vertical="center"/>
    </xf>
    <xf numFmtId="0" fontId="42" fillId="0" borderId="16" xfId="0" applyFont="1" applyBorder="1">
      <alignment vertical="center"/>
    </xf>
    <xf numFmtId="0" fontId="42" fillId="0" borderId="5" xfId="0" applyFont="1" applyBorder="1">
      <alignment vertical="center"/>
    </xf>
    <xf numFmtId="0" fontId="42" fillId="0" borderId="27" xfId="0" applyFont="1" applyBorder="1">
      <alignment vertical="center"/>
    </xf>
    <xf numFmtId="0" fontId="42" fillId="0" borderId="28" xfId="0" applyFont="1" applyBorder="1">
      <alignment vertical="center"/>
    </xf>
    <xf numFmtId="0" fontId="42" fillId="0" borderId="5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43" fillId="0" borderId="0" xfId="0" applyFont="1" applyBorder="1" applyAlignment="1">
      <alignment horizontal="right" vertical="center"/>
    </xf>
    <xf numFmtId="0" fontId="42" fillId="0" borderId="0" xfId="0" quotePrefix="1" applyFont="1" applyBorder="1">
      <alignment vertical="center"/>
    </xf>
    <xf numFmtId="0" fontId="45" fillId="0" borderId="0" xfId="0" applyFont="1" applyBorder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6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2" fillId="0" borderId="20" xfId="0" applyFont="1" applyBorder="1" applyAlignment="1">
      <alignment horizontal="left" vertical="center"/>
    </xf>
    <xf numFmtId="0" fontId="42" fillId="0" borderId="5" xfId="0" applyFont="1" applyBorder="1" applyAlignment="1">
      <alignment vertical="center"/>
    </xf>
    <xf numFmtId="0" fontId="42" fillId="0" borderId="20" xfId="0" applyFont="1" applyBorder="1" applyAlignment="1">
      <alignment vertical="center"/>
    </xf>
    <xf numFmtId="0" fontId="42" fillId="0" borderId="21" xfId="0" applyFont="1" applyBorder="1">
      <alignment vertical="center"/>
    </xf>
    <xf numFmtId="0" fontId="16" fillId="0" borderId="22" xfId="0" applyFont="1" applyBorder="1">
      <alignment vertical="center"/>
    </xf>
    <xf numFmtId="0" fontId="42" fillId="0" borderId="22" xfId="0" applyFont="1" applyBorder="1">
      <alignment vertical="center"/>
    </xf>
    <xf numFmtId="0" fontId="42" fillId="0" borderId="22" xfId="0" applyFont="1" applyBorder="1" applyAlignment="1">
      <alignment vertical="center"/>
    </xf>
    <xf numFmtId="0" fontId="42" fillId="0" borderId="23" xfId="0" applyFont="1" applyBorder="1">
      <alignment vertical="center"/>
    </xf>
    <xf numFmtId="0" fontId="42" fillId="0" borderId="30" xfId="0" quotePrefix="1" applyFont="1" applyBorder="1">
      <alignment vertical="center"/>
    </xf>
    <xf numFmtId="0" fontId="42" fillId="0" borderId="22" xfId="0" quotePrefix="1" applyFont="1" applyBorder="1" applyAlignment="1">
      <alignment vertical="center"/>
    </xf>
    <xf numFmtId="0" fontId="42" fillId="0" borderId="27" xfId="0" quotePrefix="1" applyFont="1" applyBorder="1">
      <alignment vertical="center"/>
    </xf>
    <xf numFmtId="0" fontId="42" fillId="0" borderId="5" xfId="0" quotePrefix="1" applyFont="1" applyBorder="1" applyAlignment="1">
      <alignment vertical="center"/>
    </xf>
    <xf numFmtId="0" fontId="42" fillId="0" borderId="7" xfId="0" applyFont="1" applyBorder="1" applyAlignment="1">
      <alignment vertical="center"/>
    </xf>
    <xf numFmtId="0" fontId="42" fillId="0" borderId="12" xfId="0" applyFont="1" applyBorder="1" applyAlignment="1">
      <alignment horizontal="left" vertical="center"/>
    </xf>
    <xf numFmtId="0" fontId="42" fillId="0" borderId="13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42" fillId="0" borderId="19" xfId="0" applyFont="1" applyBorder="1">
      <alignment vertical="center"/>
    </xf>
    <xf numFmtId="41" fontId="44" fillId="0" borderId="5" xfId="1" applyFont="1" applyBorder="1" applyAlignment="1">
      <alignment vertical="center"/>
    </xf>
    <xf numFmtId="41" fontId="17" fillId="0" borderId="0" xfId="1" applyFont="1" applyBorder="1" applyAlignment="1">
      <alignment vertical="center"/>
    </xf>
    <xf numFmtId="41" fontId="44" fillId="0" borderId="0" xfId="1" applyFont="1" applyBorder="1" applyAlignment="1">
      <alignment vertical="center"/>
    </xf>
    <xf numFmtId="0" fontId="16" fillId="0" borderId="27" xfId="0" quotePrefix="1" applyFont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1" xfId="0" applyFont="1" applyBorder="1">
      <alignment vertical="center"/>
    </xf>
    <xf numFmtId="0" fontId="19" fillId="0" borderId="0" xfId="0" applyFont="1">
      <alignment vertical="center"/>
    </xf>
    <xf numFmtId="0" fontId="0" fillId="0" borderId="8" xfId="0" applyBorder="1">
      <alignment vertical="center"/>
    </xf>
    <xf numFmtId="0" fontId="19" fillId="0" borderId="8" xfId="0" applyFont="1" applyBorder="1">
      <alignment vertical="center"/>
    </xf>
    <xf numFmtId="49" fontId="19" fillId="0" borderId="8" xfId="0" applyNumberFormat="1" applyFont="1" applyBorder="1">
      <alignment vertical="center"/>
    </xf>
    <xf numFmtId="49" fontId="32" fillId="0" borderId="8" xfId="0" applyNumberFormat="1" applyFont="1" applyBorder="1">
      <alignment vertical="center"/>
    </xf>
    <xf numFmtId="181" fontId="19" fillId="0" borderId="8" xfId="0" applyNumberFormat="1" applyFont="1" applyBorder="1" applyAlignment="1">
      <alignment horizontal="left" vertical="center"/>
    </xf>
    <xf numFmtId="0" fontId="32" fillId="0" borderId="8" xfId="0" applyFont="1" applyBorder="1">
      <alignment vertical="center"/>
    </xf>
    <xf numFmtId="0" fontId="3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3" fillId="0" borderId="0" xfId="2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21" fontId="46" fillId="4" borderId="0" xfId="0" applyNumberFormat="1" applyFont="1" applyFill="1" applyAlignment="1">
      <alignment horizontal="center" vertical="center"/>
    </xf>
    <xf numFmtId="21" fontId="46" fillId="3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78" fontId="12" fillId="0" borderId="5" xfId="0" applyNumberFormat="1" applyFont="1" applyBorder="1" applyAlignment="1">
      <alignment vertical="center"/>
    </xf>
    <xf numFmtId="14" fontId="19" fillId="0" borderId="8" xfId="0" applyNumberFormat="1" applyFont="1" applyBorder="1" applyAlignment="1">
      <alignment horizontal="left" vertical="center"/>
    </xf>
    <xf numFmtId="19" fontId="19" fillId="0" borderId="8" xfId="0" applyNumberFormat="1" applyFont="1" applyBorder="1" applyAlignment="1">
      <alignment horizontal="left" vertical="center"/>
    </xf>
    <xf numFmtId="182" fontId="19" fillId="0" borderId="8" xfId="0" applyNumberFormat="1" applyFont="1" applyBorder="1" applyAlignment="1">
      <alignment horizontal="left" vertical="center"/>
    </xf>
    <xf numFmtId="183" fontId="19" fillId="0" borderId="8" xfId="0" applyNumberFormat="1" applyFont="1" applyBorder="1" applyAlignment="1">
      <alignment horizontal="left" vertical="center"/>
    </xf>
    <xf numFmtId="180" fontId="19" fillId="0" borderId="8" xfId="0" applyNumberFormat="1" applyFont="1" applyBorder="1" applyAlignment="1">
      <alignment horizontal="left" vertical="center"/>
    </xf>
    <xf numFmtId="183" fontId="32" fillId="0" borderId="8" xfId="0" applyNumberFormat="1" applyFont="1" applyBorder="1" applyAlignment="1">
      <alignment horizontal="left" vertical="center"/>
    </xf>
    <xf numFmtId="180" fontId="32" fillId="0" borderId="8" xfId="0" applyNumberFormat="1" applyFont="1" applyBorder="1" applyAlignment="1">
      <alignment horizontal="left" vertical="center"/>
    </xf>
    <xf numFmtId="0" fontId="49" fillId="0" borderId="0" xfId="0" applyFont="1" applyBorder="1">
      <alignment vertical="center"/>
    </xf>
    <xf numFmtId="0" fontId="55" fillId="6" borderId="8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2" applyAlignment="1">
      <alignment horizontal="center" vertical="center"/>
    </xf>
    <xf numFmtId="0" fontId="57" fillId="0" borderId="32" xfId="0" applyFont="1" applyBorder="1" applyAlignment="1">
      <alignment horizontal="centerContinuous" vertical="center"/>
    </xf>
    <xf numFmtId="0" fontId="0" fillId="0" borderId="33" xfId="0" applyBorder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>
      <alignment vertical="center"/>
    </xf>
    <xf numFmtId="0" fontId="19" fillId="0" borderId="4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13" xfId="0" applyBorder="1">
      <alignment vertical="center"/>
    </xf>
    <xf numFmtId="185" fontId="19" fillId="0" borderId="12" xfId="0" applyNumberFormat="1" applyFont="1" applyBorder="1" applyAlignment="1">
      <alignment horizontal="center" vertical="center"/>
    </xf>
    <xf numFmtId="0" fontId="0" fillId="0" borderId="12" xfId="0" applyBorder="1">
      <alignment vertical="center"/>
    </xf>
    <xf numFmtId="0" fontId="58" fillId="0" borderId="8" xfId="0" applyFont="1" applyBorder="1" applyAlignment="1">
      <alignment horizontal="justify" vertical="center"/>
    </xf>
    <xf numFmtId="0" fontId="0" fillId="0" borderId="15" xfId="0" applyBorder="1">
      <alignment vertical="center"/>
    </xf>
    <xf numFmtId="14" fontId="19" fillId="0" borderId="4" xfId="0" applyNumberFormat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35" fillId="0" borderId="0" xfId="0" applyFont="1" applyAlignment="1">
      <alignment horizontal="right" vertical="center"/>
    </xf>
    <xf numFmtId="0" fontId="62" fillId="0" borderId="0" xfId="4" applyAlignment="1">
      <alignment vertical="center"/>
    </xf>
    <xf numFmtId="0" fontId="63" fillId="0" borderId="0" xfId="4" applyFont="1" applyAlignment="1">
      <alignment horizontal="right" vertical="center"/>
    </xf>
    <xf numFmtId="0" fontId="67" fillId="0" borderId="0" xfId="5" applyAlignment="1">
      <alignment vertical="center"/>
    </xf>
    <xf numFmtId="0" fontId="68" fillId="0" borderId="0" xfId="4" applyFont="1" applyAlignment="1">
      <alignment horizontal="centerContinuous" vertical="center"/>
    </xf>
    <xf numFmtId="0" fontId="62" fillId="0" borderId="0" xfId="4" applyAlignment="1">
      <alignment horizontal="centerContinuous" vertical="center"/>
    </xf>
    <xf numFmtId="0" fontId="71" fillId="0" borderId="0" xfId="4" applyFont="1" applyAlignment="1">
      <alignment horizontal="right"/>
    </xf>
    <xf numFmtId="0" fontId="63" fillId="0" borderId="8" xfId="4" applyFont="1" applyBorder="1" applyAlignment="1">
      <alignment horizontal="center" vertical="center"/>
    </xf>
    <xf numFmtId="0" fontId="62" fillId="0" borderId="0" xfId="4" applyAlignment="1">
      <alignment horizontal="center" vertical="center"/>
    </xf>
    <xf numFmtId="0" fontId="63" fillId="0" borderId="8" xfId="4" applyFont="1" applyBorder="1" applyAlignment="1">
      <alignment horizontal="center" vertical="center" wrapText="1"/>
    </xf>
    <xf numFmtId="3" fontId="74" fillId="0" borderId="8" xfId="6" applyFont="1" applyBorder="1" applyAlignment="1">
      <alignment horizontal="center" vertical="center"/>
    </xf>
    <xf numFmtId="0" fontId="74" fillId="0" borderId="0" xfId="4" applyFont="1" applyAlignment="1">
      <alignment vertical="center"/>
    </xf>
    <xf numFmtId="3" fontId="74" fillId="0" borderId="8" xfId="4" applyNumberFormat="1" applyFont="1" applyBorder="1" applyAlignment="1">
      <alignment horizontal="center" vertical="center"/>
    </xf>
    <xf numFmtId="0" fontId="74" fillId="0" borderId="8" xfId="4" applyFont="1" applyBorder="1" applyAlignment="1">
      <alignment vertical="center"/>
    </xf>
    <xf numFmtId="0" fontId="74" fillId="0" borderId="8" xfId="4" applyFont="1" applyBorder="1" applyAlignment="1">
      <alignment horizontal="center" vertical="center"/>
    </xf>
    <xf numFmtId="0" fontId="63" fillId="0" borderId="0" xfId="4" applyFont="1" applyAlignment="1">
      <alignment vertical="center"/>
    </xf>
    <xf numFmtId="0" fontId="63" fillId="0" borderId="8" xfId="4" applyFont="1" applyBorder="1" applyAlignment="1">
      <alignment vertical="center" wrapText="1"/>
    </xf>
    <xf numFmtId="0" fontId="76" fillId="0" borderId="8" xfId="4" applyFont="1" applyBorder="1" applyAlignment="1">
      <alignment horizontal="center" vertical="center" wrapText="1"/>
    </xf>
    <xf numFmtId="0" fontId="62" fillId="0" borderId="0" xfId="4" applyAlignment="1">
      <alignment horizontal="left" vertical="center"/>
    </xf>
    <xf numFmtId="187" fontId="74" fillId="0" borderId="8" xfId="4" applyNumberFormat="1" applyFont="1" applyBorder="1" applyAlignment="1">
      <alignment vertical="center" shrinkToFit="1"/>
    </xf>
    <xf numFmtId="3" fontId="74" fillId="0" borderId="8" xfId="6" applyFont="1" applyBorder="1" applyAlignment="1">
      <alignment horizontal="center" vertical="center" shrinkToFit="1"/>
    </xf>
    <xf numFmtId="3" fontId="77" fillId="0" borderId="8" xfId="6" applyFont="1" applyBorder="1" applyAlignment="1">
      <alignment horizontal="center" vertical="center" shrinkToFit="1"/>
    </xf>
    <xf numFmtId="3" fontId="77" fillId="0" borderId="8" xfId="6" applyFont="1" applyBorder="1" applyAlignment="1">
      <alignment vertical="center" shrinkToFit="1"/>
    </xf>
    <xf numFmtId="3" fontId="74" fillId="0" borderId="8" xfId="6" applyFont="1" applyBorder="1" applyAlignment="1">
      <alignment vertical="center" shrinkToFit="1"/>
    </xf>
    <xf numFmtId="0" fontId="38" fillId="9" borderId="0" xfId="0" quotePrefix="1" applyFont="1" applyFill="1" applyAlignment="1">
      <alignment horizontal="center" vertical="center"/>
    </xf>
    <xf numFmtId="0" fontId="7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18" fontId="61" fillId="0" borderId="8" xfId="0" applyNumberFormat="1" applyFont="1" applyBorder="1" applyAlignment="1">
      <alignment horizontal="right" vertical="center"/>
    </xf>
    <xf numFmtId="0" fontId="0" fillId="0" borderId="0" xfId="0" quotePrefix="1" applyAlignment="1">
      <alignment horizontal="center" vertical="center"/>
    </xf>
    <xf numFmtId="188" fontId="0" fillId="0" borderId="0" xfId="0" applyNumberFormat="1">
      <alignment vertical="center"/>
    </xf>
    <xf numFmtId="0" fontId="0" fillId="10" borderId="8" xfId="0" applyFill="1" applyBorder="1" applyAlignment="1">
      <alignment horizontal="center" vertical="center"/>
    </xf>
    <xf numFmtId="20" fontId="46" fillId="2" borderId="8" xfId="0" applyNumberFormat="1" applyFont="1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20" fontId="46" fillId="11" borderId="8" xfId="0" applyNumberFormat="1" applyFont="1" applyFill="1" applyBorder="1" applyAlignment="1">
      <alignment horizontal="center" vertical="center"/>
    </xf>
    <xf numFmtId="189" fontId="38" fillId="0" borderId="0" xfId="0" applyNumberFormat="1" applyFont="1">
      <alignment vertical="center"/>
    </xf>
    <xf numFmtId="189" fontId="0" fillId="0" borderId="8" xfId="0" applyNumberFormat="1" applyBorder="1">
      <alignment vertical="center"/>
    </xf>
    <xf numFmtId="0" fontId="0" fillId="0" borderId="0" xfId="0" quotePrefix="1">
      <alignment vertical="center"/>
    </xf>
    <xf numFmtId="190" fontId="0" fillId="0" borderId="0" xfId="0" quotePrefix="1" applyNumberFormat="1">
      <alignment vertical="center"/>
    </xf>
    <xf numFmtId="0" fontId="35" fillId="0" borderId="0" xfId="0" applyFont="1" applyAlignment="1">
      <alignment horizontal="center" vertical="center"/>
    </xf>
    <xf numFmtId="189" fontId="80" fillId="0" borderId="8" xfId="0" applyNumberFormat="1" applyFont="1" applyBorder="1">
      <alignment vertical="center"/>
    </xf>
    <xf numFmtId="189" fontId="61" fillId="0" borderId="8" xfId="0" applyNumberFormat="1" applyFont="1" applyBorder="1">
      <alignment vertical="center"/>
    </xf>
    <xf numFmtId="190" fontId="32" fillId="0" borderId="0" xfId="0" quotePrefix="1" applyNumberFormat="1" applyFont="1">
      <alignment vertical="center"/>
    </xf>
    <xf numFmtId="191" fontId="0" fillId="5" borderId="0" xfId="0" applyNumberFormat="1" applyFill="1">
      <alignment vertical="center"/>
    </xf>
    <xf numFmtId="0" fontId="0" fillId="0" borderId="0" xfId="0" applyAlignment="1">
      <alignment horizontal="right" vertical="center"/>
    </xf>
    <xf numFmtId="0" fontId="0" fillId="5" borderId="8" xfId="0" applyFill="1" applyBorder="1">
      <alignment vertical="center"/>
    </xf>
    <xf numFmtId="3" fontId="0" fillId="5" borderId="8" xfId="0" applyNumberFormat="1" applyFill="1" applyBorder="1">
      <alignment vertical="center"/>
    </xf>
    <xf numFmtId="0" fontId="0" fillId="0" borderId="0" xfId="0" quotePrefix="1" applyAlignment="1">
      <alignment horizontal="right" vertical="center"/>
    </xf>
    <xf numFmtId="0" fontId="82" fillId="2" borderId="0" xfId="2" applyFont="1" applyFill="1">
      <alignment vertical="center"/>
    </xf>
    <xf numFmtId="192" fontId="38" fillId="12" borderId="0" xfId="0" applyNumberFormat="1" applyFont="1" applyFill="1">
      <alignment vertical="center"/>
    </xf>
    <xf numFmtId="0" fontId="0" fillId="0" borderId="18" xfId="0" applyBorder="1" applyAlignment="1">
      <alignment horizontal="center" vertical="center"/>
    </xf>
    <xf numFmtId="189" fontId="0" fillId="13" borderId="8" xfId="0" applyNumberFormat="1" applyFill="1" applyBorder="1">
      <alignment vertical="center"/>
    </xf>
    <xf numFmtId="188" fontId="0" fillId="9" borderId="8" xfId="0" applyNumberFormat="1" applyFill="1" applyBorder="1" applyAlignment="1">
      <alignment horizontal="center" vertical="center"/>
    </xf>
    <xf numFmtId="192" fontId="38" fillId="14" borderId="8" xfId="0" applyNumberFormat="1" applyFont="1" applyFill="1" applyBorder="1">
      <alignment vertical="center"/>
    </xf>
    <xf numFmtId="193" fontId="38" fillId="12" borderId="0" xfId="0" applyNumberFormat="1" applyFont="1" applyFill="1">
      <alignment vertical="center"/>
    </xf>
    <xf numFmtId="193" fontId="38" fillId="8" borderId="0" xfId="0" applyNumberFormat="1" applyFont="1" applyFill="1">
      <alignment vertical="center"/>
    </xf>
    <xf numFmtId="194" fontId="0" fillId="15" borderId="8" xfId="0" applyNumberFormat="1" applyFill="1" applyBorder="1" applyAlignment="1">
      <alignment horizontal="center" vertical="center"/>
    </xf>
    <xf numFmtId="9" fontId="0" fillId="0" borderId="0" xfId="0" applyNumberFormat="1">
      <alignment vertical="center"/>
    </xf>
    <xf numFmtId="0" fontId="27" fillId="0" borderId="8" xfId="0" applyFont="1" applyBorder="1" applyAlignment="1">
      <alignment horizontal="center" vertical="center"/>
    </xf>
    <xf numFmtId="194" fontId="79" fillId="15" borderId="8" xfId="0" applyNumberFormat="1" applyFont="1" applyFill="1" applyBorder="1" applyAlignment="1">
      <alignment horizontal="center" vertical="center"/>
    </xf>
    <xf numFmtId="195" fontId="0" fillId="0" borderId="0" xfId="0" applyNumberFormat="1" applyAlignment="1">
      <alignment horizontal="center" vertical="center"/>
    </xf>
    <xf numFmtId="195" fontId="0" fillId="13" borderId="0" xfId="0" applyNumberFormat="1" applyFill="1" applyAlignment="1">
      <alignment horizontal="center" vertical="center"/>
    </xf>
    <xf numFmtId="195" fontId="0" fillId="0" borderId="0" xfId="0" applyNumberFormat="1">
      <alignment vertical="center"/>
    </xf>
    <xf numFmtId="196" fontId="0" fillId="0" borderId="0" xfId="0" applyNumberFormat="1" applyAlignment="1">
      <alignment horizontal="center"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83" fillId="0" borderId="0" xfId="0" applyFont="1">
      <alignment vertical="center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46" fillId="0" borderId="0" xfId="0" applyFont="1">
      <alignment vertical="center"/>
    </xf>
    <xf numFmtId="0" fontId="61" fillId="0" borderId="0" xfId="0" applyFont="1">
      <alignment vertical="center"/>
    </xf>
    <xf numFmtId="0" fontId="90" fillId="0" borderId="0" xfId="0" applyFont="1">
      <alignment vertical="center"/>
    </xf>
    <xf numFmtId="0" fontId="27" fillId="0" borderId="0" xfId="0" applyFont="1">
      <alignment vertical="center"/>
    </xf>
    <xf numFmtId="0" fontId="56" fillId="0" borderId="0" xfId="0" applyFont="1">
      <alignment vertical="center"/>
    </xf>
    <xf numFmtId="0" fontId="81" fillId="0" borderId="0" xfId="0" applyFont="1">
      <alignment vertical="center"/>
    </xf>
    <xf numFmtId="0" fontId="36" fillId="0" borderId="0" xfId="0" applyFont="1">
      <alignment vertical="center"/>
    </xf>
    <xf numFmtId="14" fontId="0" fillId="3" borderId="8" xfId="0" applyNumberFormat="1" applyFill="1" applyBorder="1" applyAlignment="1">
      <alignment horizontal="center" vertical="center"/>
    </xf>
    <xf numFmtId="14" fontId="96" fillId="3" borderId="8" xfId="2" applyNumberFormat="1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98" fillId="0" borderId="0" xfId="0" applyFont="1">
      <alignment vertical="center"/>
    </xf>
    <xf numFmtId="0" fontId="99" fillId="0" borderId="0" xfId="0" applyFont="1">
      <alignment vertical="center"/>
    </xf>
    <xf numFmtId="198" fontId="38" fillId="3" borderId="8" xfId="0" applyNumberFormat="1" applyFont="1" applyFill="1" applyBorder="1" applyAlignment="1">
      <alignment horizontal="center" vertical="center"/>
    </xf>
    <xf numFmtId="199" fontId="41" fillId="0" borderId="0" xfId="0" applyNumberFormat="1" applyFont="1" applyAlignment="1">
      <alignment horizontal="center" vertical="center" shrinkToFit="1"/>
    </xf>
    <xf numFmtId="200" fontId="0" fillId="7" borderId="0" xfId="1" applyNumberFormat="1" applyFont="1" applyFill="1" applyAlignment="1">
      <alignment horizontal="center" vertical="center"/>
    </xf>
    <xf numFmtId="41" fontId="0" fillId="9" borderId="8" xfId="1" applyFont="1" applyFill="1" applyBorder="1">
      <alignment vertical="center"/>
    </xf>
    <xf numFmtId="201" fontId="0" fillId="0" borderId="0" xfId="0" applyNumberFormat="1">
      <alignment vertical="center"/>
    </xf>
    <xf numFmtId="0" fontId="0" fillId="5" borderId="8" xfId="0" applyFill="1" applyBorder="1" applyAlignment="1">
      <alignment horizontal="center" vertical="center"/>
    </xf>
    <xf numFmtId="0" fontId="33" fillId="5" borderId="8" xfId="2" applyFill="1" applyBorder="1" applyAlignment="1">
      <alignment horizontal="center" vertical="center"/>
    </xf>
    <xf numFmtId="203" fontId="0" fillId="0" borderId="0" xfId="0" applyNumberFormat="1">
      <alignment vertical="center"/>
    </xf>
    <xf numFmtId="0" fontId="0" fillId="14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82" fontId="0" fillId="15" borderId="8" xfId="0" applyNumberFormat="1" applyFill="1" applyBorder="1" applyAlignment="1">
      <alignment horizontal="center" vertical="center"/>
    </xf>
    <xf numFmtId="0" fontId="36" fillId="16" borderId="8" xfId="0" applyFont="1" applyFill="1" applyBorder="1" applyAlignment="1">
      <alignment horizontal="center" vertical="center"/>
    </xf>
    <xf numFmtId="0" fontId="33" fillId="17" borderId="8" xfId="2" applyFill="1" applyBorder="1">
      <alignment vertical="center"/>
    </xf>
    <xf numFmtId="0" fontId="38" fillId="3" borderId="8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43" fontId="0" fillId="0" borderId="0" xfId="0" applyNumberFormat="1" applyAlignment="1">
      <alignment horizontal="left" vertical="center"/>
    </xf>
    <xf numFmtId="0" fontId="100" fillId="0" borderId="0" xfId="2" applyFont="1">
      <alignment vertical="center"/>
    </xf>
    <xf numFmtId="0" fontId="101" fillId="0" borderId="0" xfId="0" applyFont="1">
      <alignment vertical="center"/>
    </xf>
    <xf numFmtId="0" fontId="33" fillId="0" borderId="0" xfId="2" applyAlignment="1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43" fontId="40" fillId="0" borderId="0" xfId="0" applyNumberFormat="1" applyFont="1">
      <alignment vertical="center"/>
    </xf>
    <xf numFmtId="201" fontId="0" fillId="0" borderId="0" xfId="0" applyNumberFormat="1" applyAlignment="1">
      <alignment horizontal="center" vertical="center"/>
    </xf>
    <xf numFmtId="205" fontId="0" fillId="10" borderId="0" xfId="3" applyNumberFormat="1" applyFont="1" applyFill="1">
      <alignment vertical="center"/>
    </xf>
    <xf numFmtId="206" fontId="0" fillId="10" borderId="0" xfId="3" applyNumberFormat="1" applyFont="1" applyFill="1" applyAlignment="1">
      <alignment horizontal="center" vertical="center"/>
    </xf>
    <xf numFmtId="10" fontId="19" fillId="2" borderId="8" xfId="0" applyNumberFormat="1" applyFont="1" applyFill="1" applyBorder="1">
      <alignment vertical="center"/>
    </xf>
    <xf numFmtId="205" fontId="19" fillId="2" borderId="8" xfId="0" applyNumberFormat="1" applyFont="1" applyFill="1" applyBorder="1">
      <alignment vertical="center"/>
    </xf>
    <xf numFmtId="205" fontId="0" fillId="14" borderId="0" xfId="3" applyNumberFormat="1" applyFont="1" applyFill="1">
      <alignment vertical="center"/>
    </xf>
    <xf numFmtId="205" fontId="0" fillId="9" borderId="8" xfId="0" applyNumberFormat="1" applyFill="1" applyBorder="1">
      <alignment vertical="center"/>
    </xf>
    <xf numFmtId="207" fontId="33" fillId="10" borderId="0" xfId="2" applyNumberFormat="1" applyFill="1" applyAlignment="1">
      <alignment horizontal="center" vertical="center"/>
    </xf>
    <xf numFmtId="10" fontId="33" fillId="2" borderId="8" xfId="2" applyNumberFormat="1" applyFill="1" applyBorder="1">
      <alignment vertical="center"/>
    </xf>
    <xf numFmtId="205" fontId="0" fillId="14" borderId="0" xfId="0" applyNumberFormat="1" applyFill="1">
      <alignment vertical="center"/>
    </xf>
    <xf numFmtId="41" fontId="19" fillId="0" borderId="8" xfId="1" applyFont="1" applyFill="1" applyBorder="1">
      <alignment vertical="center"/>
    </xf>
    <xf numFmtId="41" fontId="32" fillId="3" borderId="8" xfId="1" applyFont="1" applyFill="1" applyBorder="1">
      <alignment vertical="center"/>
    </xf>
    <xf numFmtId="0" fontId="19" fillId="0" borderId="8" xfId="0" applyFont="1" applyBorder="1" applyAlignment="1">
      <alignment horizontal="center" vertical="center"/>
    </xf>
    <xf numFmtId="3" fontId="0" fillId="18" borderId="8" xfId="0" applyNumberFormat="1" applyFill="1" applyBorder="1" applyAlignment="1">
      <alignment horizontal="center" vertical="center"/>
    </xf>
    <xf numFmtId="0" fontId="0" fillId="14" borderId="0" xfId="0" applyFill="1">
      <alignment vertical="center"/>
    </xf>
    <xf numFmtId="208" fontId="46" fillId="17" borderId="8" xfId="0" applyNumberFormat="1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41" fontId="109" fillId="3" borderId="8" xfId="1" applyFont="1" applyFill="1" applyBorder="1">
      <alignment vertical="center"/>
    </xf>
    <xf numFmtId="41" fontId="32" fillId="0" borderId="8" xfId="1" applyFont="1" applyBorder="1">
      <alignment vertical="center"/>
    </xf>
    <xf numFmtId="41" fontId="0" fillId="3" borderId="8" xfId="1" applyFont="1" applyFill="1" applyBorder="1">
      <alignment vertical="center"/>
    </xf>
    <xf numFmtId="182" fontId="19" fillId="0" borderId="34" xfId="1" applyNumberFormat="1" applyFont="1" applyBorder="1" applyAlignment="1">
      <alignment horizontal="center" vertical="center"/>
    </xf>
    <xf numFmtId="41" fontId="38" fillId="3" borderId="8" xfId="1" applyFont="1" applyFill="1" applyBorder="1">
      <alignment vertical="center"/>
    </xf>
    <xf numFmtId="41" fontId="38" fillId="3" borderId="8" xfId="0" applyNumberFormat="1" applyFont="1" applyFill="1" applyBorder="1">
      <alignment vertical="center"/>
    </xf>
    <xf numFmtId="43" fontId="33" fillId="0" borderId="0" xfId="2" applyNumberFormat="1">
      <alignment vertical="center"/>
    </xf>
    <xf numFmtId="201" fontId="32" fillId="0" borderId="8" xfId="1" applyNumberFormat="1" applyFont="1" applyBorder="1">
      <alignment vertical="center"/>
    </xf>
    <xf numFmtId="41" fontId="112" fillId="0" borderId="49" xfId="1" applyFont="1" applyBorder="1" applyAlignment="1">
      <alignment horizontal="center" vertical="center"/>
    </xf>
    <xf numFmtId="209" fontId="113" fillId="0" borderId="62" xfId="0" applyNumberFormat="1" applyFont="1" applyBorder="1" applyAlignment="1">
      <alignment horizontal="center" vertical="center"/>
    </xf>
    <xf numFmtId="210" fontId="32" fillId="0" borderId="63" xfId="0" applyNumberFormat="1" applyFont="1" applyBorder="1" applyAlignment="1">
      <alignment horizontal="center" vertical="center"/>
    </xf>
    <xf numFmtId="211" fontId="41" fillId="0" borderId="8" xfId="1" applyNumberFormat="1" applyFont="1" applyBorder="1" applyAlignment="1">
      <alignment horizontal="center" vertical="center" shrinkToFit="1"/>
    </xf>
    <xf numFmtId="188" fontId="32" fillId="0" borderId="8" xfId="0" applyNumberFormat="1" applyFont="1" applyBorder="1" applyAlignment="1">
      <alignment horizontal="center" vertical="center"/>
    </xf>
    <xf numFmtId="188" fontId="32" fillId="0" borderId="44" xfId="0" applyNumberFormat="1" applyFont="1" applyBorder="1" applyAlignment="1">
      <alignment horizontal="center" vertical="center"/>
    </xf>
    <xf numFmtId="0" fontId="0" fillId="9" borderId="8" xfId="0" applyFill="1" applyBorder="1">
      <alignment vertical="center"/>
    </xf>
    <xf numFmtId="204" fontId="0" fillId="9" borderId="8" xfId="0" applyNumberFormat="1" applyFill="1" applyBorder="1">
      <alignment vertical="center"/>
    </xf>
    <xf numFmtId="204" fontId="0" fillId="0" borderId="0" xfId="0" applyNumberFormat="1">
      <alignment vertical="center"/>
    </xf>
    <xf numFmtId="3" fontId="35" fillId="8" borderId="8" xfId="0" applyNumberFormat="1" applyFont="1" applyFill="1" applyBorder="1" applyAlignment="1">
      <alignment horizontal="left" vertical="center"/>
    </xf>
    <xf numFmtId="3" fontId="0" fillId="8" borderId="8" xfId="0" applyNumberFormat="1" applyFill="1" applyBorder="1" applyAlignment="1">
      <alignment horizontal="center" vertical="center"/>
    </xf>
    <xf numFmtId="10" fontId="0" fillId="2" borderId="8" xfId="3" applyNumberFormat="1" applyFont="1" applyFill="1" applyBorder="1" applyAlignment="1">
      <alignment horizontal="center" vertical="center"/>
    </xf>
    <xf numFmtId="0" fontId="61" fillId="0" borderId="19" xfId="0" quotePrefix="1" applyFont="1" applyBorder="1" applyAlignment="1">
      <alignment horizontal="center" vertical="center"/>
    </xf>
    <xf numFmtId="214" fontId="114" fillId="0" borderId="19" xfId="1" applyNumberFormat="1" applyFont="1" applyBorder="1" applyAlignment="1">
      <alignment vertical="center"/>
    </xf>
    <xf numFmtId="215" fontId="19" fillId="0" borderId="26" xfId="0" applyNumberFormat="1" applyFont="1" applyBorder="1" applyAlignment="1">
      <alignment horizontal="center" vertical="center"/>
    </xf>
    <xf numFmtId="0" fontId="16" fillId="8" borderId="8" xfId="0" applyFont="1" applyFill="1" applyBorder="1">
      <alignment vertical="center"/>
    </xf>
    <xf numFmtId="0" fontId="35" fillId="5" borderId="8" xfId="0" applyFont="1" applyFill="1" applyBorder="1" applyAlignment="1">
      <alignment horizontal="center" vertical="center"/>
    </xf>
    <xf numFmtId="4" fontId="32" fillId="18" borderId="8" xfId="1" applyNumberFormat="1" applyFont="1" applyFill="1" applyBorder="1" applyAlignment="1">
      <alignment horizontal="center" vertical="center"/>
    </xf>
    <xf numFmtId="0" fontId="61" fillId="0" borderId="6" xfId="0" quotePrefix="1" applyFont="1" applyBorder="1" applyAlignment="1">
      <alignment horizontal="center" vertical="center"/>
    </xf>
    <xf numFmtId="214" fontId="114" fillId="0" borderId="6" xfId="1" applyNumberFormat="1" applyFont="1" applyBorder="1" applyAlignment="1">
      <alignment vertical="center"/>
    </xf>
    <xf numFmtId="215" fontId="19" fillId="0" borderId="72" xfId="0" applyNumberFormat="1" applyFont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3" fontId="35" fillId="5" borderId="8" xfId="0" applyNumberFormat="1" applyFont="1" applyFill="1" applyBorder="1" applyAlignment="1">
      <alignment horizontal="center" vertical="center"/>
    </xf>
    <xf numFmtId="0" fontId="116" fillId="8" borderId="9" xfId="2" applyFont="1" applyFill="1" applyBorder="1">
      <alignment vertical="center"/>
    </xf>
    <xf numFmtId="0" fontId="32" fillId="16" borderId="75" xfId="0" applyFont="1" applyFill="1" applyBorder="1" applyAlignment="1">
      <alignment horizontal="center" vertical="center"/>
    </xf>
    <xf numFmtId="0" fontId="61" fillId="0" borderId="79" xfId="0" quotePrefix="1" applyFont="1" applyBorder="1" applyAlignment="1">
      <alignment horizontal="center" vertical="center"/>
    </xf>
    <xf numFmtId="214" fontId="114" fillId="0" borderId="79" xfId="1" applyNumberFormat="1" applyFont="1" applyBorder="1" applyAlignment="1">
      <alignment vertical="center"/>
    </xf>
    <xf numFmtId="215" fontId="19" fillId="0" borderId="77" xfId="0" applyNumberFormat="1" applyFont="1" applyBorder="1" applyAlignment="1">
      <alignment horizontal="center" vertical="center"/>
    </xf>
    <xf numFmtId="216" fontId="0" fillId="0" borderId="0" xfId="0" applyNumberFormat="1">
      <alignment vertical="center"/>
    </xf>
    <xf numFmtId="3" fontId="38" fillId="3" borderId="8" xfId="0" applyNumberFormat="1" applyFont="1" applyFill="1" applyBorder="1" applyAlignment="1">
      <alignment horizontal="center" vertical="center"/>
    </xf>
    <xf numFmtId="217" fontId="19" fillId="0" borderId="82" xfId="0" applyNumberFormat="1" applyFont="1" applyBorder="1" applyAlignment="1">
      <alignment horizontal="center" vertical="center" shrinkToFit="1"/>
    </xf>
    <xf numFmtId="217" fontId="19" fillId="0" borderId="77" xfId="0" applyNumberFormat="1" applyFont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6" fillId="0" borderId="0" xfId="0" applyFont="1" applyAlignment="1">
      <alignment horizontal="right" vertical="center"/>
    </xf>
    <xf numFmtId="0" fontId="117" fillId="0" borderId="0" xfId="0" applyFont="1">
      <alignment vertical="center"/>
    </xf>
    <xf numFmtId="0" fontId="0" fillId="0" borderId="0" xfId="0" applyAlignment="1">
      <alignment horizontal="left" vertical="center" indent="1"/>
    </xf>
    <xf numFmtId="187" fontId="0" fillId="3" borderId="8" xfId="0" applyNumberFormat="1" applyFill="1" applyBorder="1" applyAlignment="1">
      <alignment horizontal="left" vertical="center"/>
    </xf>
    <xf numFmtId="3" fontId="0" fillId="3" borderId="8" xfId="0" applyNumberForma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181" fontId="19" fillId="0" borderId="0" xfId="0" applyNumberFormat="1" applyFont="1" applyAlignment="1">
      <alignment horizontal="center" vertical="center"/>
    </xf>
    <xf numFmtId="187" fontId="0" fillId="2" borderId="8" xfId="0" applyNumberFormat="1" applyFill="1" applyBorder="1" applyAlignment="1">
      <alignment horizontal="left" vertical="center"/>
    </xf>
    <xf numFmtId="187" fontId="0" fillId="3" borderId="61" xfId="0" applyNumberFormat="1" applyFill="1" applyBorder="1" applyAlignment="1">
      <alignment horizontal="left" vertical="center"/>
    </xf>
    <xf numFmtId="3" fontId="0" fillId="3" borderId="61" xfId="0" applyNumberFormat="1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19" fillId="3" borderId="61" xfId="0" applyFont="1" applyFill="1" applyBorder="1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187" fontId="0" fillId="3" borderId="49" xfId="0" applyNumberFormat="1" applyFill="1" applyBorder="1" applyAlignment="1">
      <alignment horizontal="left" vertical="center"/>
    </xf>
    <xf numFmtId="3" fontId="0" fillId="3" borderId="49" xfId="0" applyNumberForma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19" fillId="3" borderId="49" xfId="0" applyFont="1" applyFill="1" applyBorder="1" applyAlignment="1">
      <alignment horizontal="center" vertical="center"/>
    </xf>
    <xf numFmtId="0" fontId="32" fillId="3" borderId="49" xfId="0" applyFont="1" applyFill="1" applyBorder="1" applyAlignment="1">
      <alignment horizontal="center" vertical="center"/>
    </xf>
    <xf numFmtId="187" fontId="0" fillId="15" borderId="49" xfId="0" applyNumberFormat="1" applyFill="1" applyBorder="1" applyAlignment="1">
      <alignment horizontal="left" vertical="center"/>
    </xf>
    <xf numFmtId="3" fontId="0" fillId="15" borderId="49" xfId="0" applyNumberFormat="1" applyFill="1" applyBorder="1" applyAlignment="1">
      <alignment horizontal="center" vertical="center"/>
    </xf>
    <xf numFmtId="0" fontId="0" fillId="15" borderId="49" xfId="0" applyFill="1" applyBorder="1" applyAlignment="1">
      <alignment horizontal="center" vertical="center"/>
    </xf>
    <xf numFmtId="0" fontId="19" fillId="15" borderId="49" xfId="0" applyFont="1" applyFill="1" applyBorder="1" applyAlignment="1">
      <alignment horizontal="center" vertical="center"/>
    </xf>
    <xf numFmtId="0" fontId="32" fillId="15" borderId="49" xfId="0" applyFont="1" applyFill="1" applyBorder="1" applyAlignment="1">
      <alignment horizontal="center" vertical="center"/>
    </xf>
    <xf numFmtId="187" fontId="0" fillId="15" borderId="8" xfId="0" applyNumberFormat="1" applyFill="1" applyBorder="1" applyAlignment="1">
      <alignment horizontal="left" vertical="center"/>
    </xf>
    <xf numFmtId="3" fontId="0" fillId="15" borderId="8" xfId="0" applyNumberFormat="1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 vertical="center"/>
    </xf>
    <xf numFmtId="0" fontId="32" fillId="15" borderId="8" xfId="0" applyFont="1" applyFill="1" applyBorder="1" applyAlignment="1">
      <alignment horizontal="center" vertical="center"/>
    </xf>
    <xf numFmtId="187" fontId="0" fillId="15" borderId="61" xfId="0" applyNumberFormat="1" applyFill="1" applyBorder="1" applyAlignment="1">
      <alignment horizontal="left" vertical="center"/>
    </xf>
    <xf numFmtId="3" fontId="0" fillId="15" borderId="61" xfId="0" applyNumberFormat="1" applyFill="1" applyBorder="1" applyAlignment="1">
      <alignment horizontal="center" vertical="center"/>
    </xf>
    <xf numFmtId="0" fontId="0" fillId="15" borderId="61" xfId="0" applyFill="1" applyBorder="1" applyAlignment="1">
      <alignment horizontal="center" vertical="center"/>
    </xf>
    <xf numFmtId="0" fontId="19" fillId="15" borderId="43" xfId="0" applyFont="1" applyFill="1" applyBorder="1" applyAlignment="1">
      <alignment horizontal="center" vertical="center"/>
    </xf>
    <xf numFmtId="0" fontId="32" fillId="15" borderId="61" xfId="0" applyFont="1" applyFill="1" applyBorder="1" applyAlignment="1">
      <alignment horizontal="center" vertical="center"/>
    </xf>
    <xf numFmtId="187" fontId="0" fillId="0" borderId="49" xfId="0" applyNumberFormat="1" applyBorder="1" applyAlignment="1">
      <alignment horizontal="left" vertical="center"/>
    </xf>
    <xf numFmtId="3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87" fontId="0" fillId="0" borderId="8" xfId="0" applyNumberFormat="1" applyBorder="1" applyAlignment="1">
      <alignment horizontal="left"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187" fontId="0" fillId="0" borderId="61" xfId="0" applyNumberFormat="1" applyBorder="1" applyAlignment="1">
      <alignment horizontal="left" vertical="center"/>
    </xf>
    <xf numFmtId="3" fontId="0" fillId="0" borderId="61" xfId="0" applyNumberForma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19" fillId="0" borderId="92" xfId="0" applyFont="1" applyBorder="1" applyAlignment="1">
      <alignment horizontal="center" vertical="center"/>
    </xf>
    <xf numFmtId="0" fontId="121" fillId="0" borderId="0" xfId="0" applyFont="1">
      <alignment vertical="center"/>
    </xf>
    <xf numFmtId="0" fontId="32" fillId="0" borderId="0" xfId="0" applyFont="1">
      <alignment vertical="center"/>
    </xf>
    <xf numFmtId="0" fontId="19" fillId="0" borderId="9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179" fontId="17" fillId="0" borderId="13" xfId="0" applyNumberFormat="1" applyFont="1" applyBorder="1" applyAlignment="1">
      <alignment vertical="center"/>
    </xf>
    <xf numFmtId="179" fontId="41" fillId="0" borderId="12" xfId="0" applyNumberFormat="1" applyFont="1" applyBorder="1" applyAlignment="1">
      <alignment vertical="center"/>
    </xf>
    <xf numFmtId="0" fontId="41" fillId="0" borderId="4" xfId="0" applyFont="1" applyBorder="1" applyAlignment="1">
      <alignment vertical="center" shrinkToFit="1"/>
    </xf>
    <xf numFmtId="3" fontId="4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5" borderId="0" xfId="0" applyFont="1" applyFill="1">
      <alignment vertical="center"/>
    </xf>
    <xf numFmtId="177" fontId="3" fillId="5" borderId="0" xfId="0" applyNumberFormat="1" applyFont="1" applyFill="1" applyAlignment="1">
      <alignment horizontal="center" vertical="center"/>
    </xf>
    <xf numFmtId="0" fontId="4" fillId="5" borderId="0" xfId="0" applyFont="1" applyFill="1">
      <alignment vertical="center"/>
    </xf>
    <xf numFmtId="219" fontId="3" fillId="5" borderId="0" xfId="1" applyNumberFormat="1" applyFont="1" applyFill="1" applyAlignment="1">
      <alignment horizontal="center" vertical="center"/>
    </xf>
    <xf numFmtId="222" fontId="15" fillId="0" borderId="0" xfId="0" applyNumberFormat="1" applyFont="1">
      <alignment vertical="center"/>
    </xf>
    <xf numFmtId="223" fontId="15" fillId="0" borderId="0" xfId="0" applyNumberFormat="1" applyFont="1">
      <alignment vertical="center"/>
    </xf>
    <xf numFmtId="224" fontId="15" fillId="0" borderId="0" xfId="0" applyNumberFormat="1" applyFont="1">
      <alignment vertical="center"/>
    </xf>
    <xf numFmtId="223" fontId="38" fillId="5" borderId="0" xfId="0" applyNumberFormat="1" applyFont="1" applyFill="1">
      <alignment vertical="center"/>
    </xf>
    <xf numFmtId="176" fontId="83" fillId="0" borderId="0" xfId="0" applyNumberFormat="1" applyFont="1" applyBorder="1" applyAlignment="1">
      <alignment vertical="center"/>
    </xf>
    <xf numFmtId="218" fontId="4" fillId="0" borderId="0" xfId="1" applyNumberFormat="1" applyFont="1">
      <alignment vertical="center"/>
    </xf>
    <xf numFmtId="3" fontId="15" fillId="0" borderId="0" xfId="0" applyNumberFormat="1" applyFont="1">
      <alignment vertical="center"/>
    </xf>
    <xf numFmtId="223" fontId="15" fillId="0" borderId="0" xfId="0" applyNumberFormat="1" applyFont="1" applyAlignment="1">
      <alignment horizontal="center" vertical="center"/>
    </xf>
    <xf numFmtId="225" fontId="0" fillId="0" borderId="8" xfId="0" applyNumberFormat="1" applyBorder="1" applyAlignment="1">
      <alignment horizontal="center" vertical="center"/>
    </xf>
    <xf numFmtId="226" fontId="0" fillId="0" borderId="8" xfId="0" applyNumberFormat="1" applyBorder="1">
      <alignment vertical="center"/>
    </xf>
    <xf numFmtId="0" fontId="8" fillId="0" borderId="46" xfId="0" applyFont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188" fontId="19" fillId="0" borderId="8" xfId="0" applyNumberFormat="1" applyFont="1" applyBorder="1" applyAlignment="1">
      <alignment horizontal="center" vertical="center"/>
    </xf>
    <xf numFmtId="0" fontId="0" fillId="19" borderId="8" xfId="0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88" fontId="32" fillId="8" borderId="8" xfId="0" applyNumberFormat="1" applyFont="1" applyFill="1" applyBorder="1" applyAlignment="1">
      <alignment horizontal="center" vertical="center"/>
    </xf>
    <xf numFmtId="188" fontId="38" fillId="20" borderId="0" xfId="0" applyNumberFormat="1" applyFont="1" applyFill="1" applyAlignment="1">
      <alignment horizontal="center" vertical="center"/>
    </xf>
    <xf numFmtId="188" fontId="32" fillId="8" borderId="0" xfId="0" applyNumberFormat="1" applyFont="1" applyFill="1" applyAlignment="1">
      <alignment horizontal="center" vertical="center"/>
    </xf>
    <xf numFmtId="227" fontId="19" fillId="0" borderId="0" xfId="0" applyNumberFormat="1" applyFont="1">
      <alignment vertical="center"/>
    </xf>
    <xf numFmtId="41" fontId="0" fillId="19" borderId="8" xfId="1" applyFont="1" applyFill="1" applyBorder="1" applyAlignment="1">
      <alignment horizontal="center" vertical="center"/>
    </xf>
    <xf numFmtId="0" fontId="0" fillId="20" borderId="0" xfId="0" applyFill="1">
      <alignment vertical="center"/>
    </xf>
    <xf numFmtId="41" fontId="38" fillId="19" borderId="8" xfId="1" applyFont="1" applyFill="1" applyBorder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227" fontId="32" fillId="12" borderId="8" xfId="0" applyNumberFormat="1" applyFont="1" applyFill="1" applyBorder="1">
      <alignment vertical="center"/>
    </xf>
    <xf numFmtId="210" fontId="38" fillId="20" borderId="0" xfId="0" applyNumberFormat="1" applyFont="1" applyFill="1" applyAlignment="1">
      <alignment horizontal="center" vertical="center"/>
    </xf>
    <xf numFmtId="228" fontId="38" fillId="20" borderId="0" xfId="0" applyNumberFormat="1" applyFont="1" applyFill="1" applyAlignment="1">
      <alignment horizontal="center" vertical="center"/>
    </xf>
    <xf numFmtId="229" fontId="38" fillId="0" borderId="0" xfId="0" applyNumberFormat="1" applyFont="1">
      <alignment vertical="center"/>
    </xf>
    <xf numFmtId="230" fontId="32" fillId="7" borderId="0" xfId="0" applyNumberFormat="1" applyFont="1" applyFill="1" applyAlignment="1">
      <alignment horizontal="center" vertical="center"/>
    </xf>
    <xf numFmtId="0" fontId="101" fillId="0" borderId="0" xfId="0" applyFont="1" applyAlignment="1">
      <alignment horizontal="left" vertical="center"/>
    </xf>
    <xf numFmtId="18" fontId="61" fillId="0" borderId="0" xfId="0" applyNumberFormat="1" applyFont="1" applyAlignment="1">
      <alignment horizontal="right" vertical="center"/>
    </xf>
    <xf numFmtId="225" fontId="0" fillId="0" borderId="0" xfId="0" applyNumberFormat="1">
      <alignment vertical="center"/>
    </xf>
    <xf numFmtId="226" fontId="0" fillId="0" borderId="0" xfId="0" applyNumberFormat="1">
      <alignment vertical="center"/>
    </xf>
    <xf numFmtId="43" fontId="61" fillId="0" borderId="0" xfId="0" applyNumberFormat="1" applyFont="1">
      <alignment vertical="center"/>
    </xf>
    <xf numFmtId="0" fontId="40" fillId="0" borderId="8" xfId="0" applyFont="1" applyBorder="1">
      <alignment vertical="center"/>
    </xf>
    <xf numFmtId="0" fontId="122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188" fontId="0" fillId="0" borderId="8" xfId="0" applyNumberFormat="1" applyBorder="1">
      <alignment vertical="center"/>
    </xf>
    <xf numFmtId="188" fontId="80" fillId="0" borderId="8" xfId="0" applyNumberFormat="1" applyFont="1" applyBorder="1" applyAlignment="1">
      <alignment horizontal="center" vertical="center"/>
    </xf>
    <xf numFmtId="0" fontId="0" fillId="16" borderId="8" xfId="0" applyFill="1" applyBorder="1">
      <alignment vertical="center"/>
    </xf>
    <xf numFmtId="218" fontId="0" fillId="0" borderId="8" xfId="1" applyNumberFormat="1" applyFont="1" applyBorder="1" applyAlignment="1">
      <alignment horizontal="center" vertical="center"/>
    </xf>
    <xf numFmtId="192" fontId="0" fillId="0" borderId="8" xfId="0" applyNumberFormat="1" applyBorder="1">
      <alignment vertical="center"/>
    </xf>
    <xf numFmtId="0" fontId="103" fillId="0" borderId="0" xfId="0" applyFont="1">
      <alignment vertical="center"/>
    </xf>
    <xf numFmtId="188" fontId="19" fillId="0" borderId="0" xfId="0" applyNumberFormat="1" applyFont="1" applyAlignment="1">
      <alignment horizontal="center" vertical="center"/>
    </xf>
    <xf numFmtId="188" fontId="32" fillId="0" borderId="0" xfId="0" applyNumberFormat="1" applyFont="1" applyAlignment="1">
      <alignment horizontal="center" vertical="center"/>
    </xf>
    <xf numFmtId="192" fontId="0" fillId="0" borderId="0" xfId="0" applyNumberFormat="1">
      <alignment vertical="center"/>
    </xf>
    <xf numFmtId="0" fontId="124" fillId="0" borderId="0" xfId="0" applyFont="1">
      <alignment vertical="center"/>
    </xf>
    <xf numFmtId="0" fontId="125" fillId="0" borderId="0" xfId="0" applyFont="1">
      <alignment vertical="center"/>
    </xf>
    <xf numFmtId="223" fontId="15" fillId="2" borderId="0" xfId="0" applyNumberFormat="1" applyFont="1" applyFill="1" applyAlignment="1">
      <alignment horizontal="center" vertical="center"/>
    </xf>
    <xf numFmtId="231" fontId="15" fillId="0" borderId="0" xfId="0" applyNumberFormat="1" applyFont="1">
      <alignment vertical="center"/>
    </xf>
    <xf numFmtId="231" fontId="15" fillId="0" borderId="0" xfId="0" applyNumberFormat="1" applyFont="1" applyAlignment="1">
      <alignment horizontal="center" vertical="center"/>
    </xf>
    <xf numFmtId="41" fontId="15" fillId="0" borderId="0" xfId="1" applyFont="1">
      <alignment vertical="center"/>
    </xf>
    <xf numFmtId="41" fontId="1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0" fontId="126" fillId="0" borderId="0" xfId="0" applyFont="1">
      <alignment vertical="center"/>
    </xf>
    <xf numFmtId="0" fontId="126" fillId="0" borderId="0" xfId="0" applyFont="1" applyAlignment="1">
      <alignment horizontal="center" vertical="center"/>
    </xf>
    <xf numFmtId="41" fontId="46" fillId="0" borderId="0" xfId="1" applyFont="1">
      <alignment vertical="center"/>
    </xf>
    <xf numFmtId="41" fontId="127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3" fontId="126" fillId="0" borderId="0" xfId="0" applyNumberFormat="1" applyFont="1">
      <alignment vertical="center"/>
    </xf>
    <xf numFmtId="232" fontId="5" fillId="0" borderId="0" xfId="0" applyNumberFormat="1" applyFont="1">
      <alignment vertical="center"/>
    </xf>
    <xf numFmtId="227" fontId="5" fillId="0" borderId="0" xfId="0" applyNumberFormat="1" applyFont="1">
      <alignment vertical="center"/>
    </xf>
    <xf numFmtId="0" fontId="16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176" fontId="16" fillId="0" borderId="0" xfId="0" applyNumberFormat="1" applyFont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quotePrefix="1" applyFont="1" applyBorder="1" applyAlignment="1">
      <alignment horizontal="center" vertical="center"/>
    </xf>
    <xf numFmtId="0" fontId="35" fillId="0" borderId="0" xfId="0" applyFont="1" applyAlignment="1">
      <alignment horizontal="centerContinuous" vertical="center"/>
    </xf>
    <xf numFmtId="0" fontId="128" fillId="0" borderId="0" xfId="0" applyFont="1">
      <alignment vertical="center"/>
    </xf>
    <xf numFmtId="0" fontId="0" fillId="0" borderId="0" xfId="0" applyFont="1" applyAlignment="1">
      <alignment horizontal="centerContinuous" vertical="center"/>
    </xf>
    <xf numFmtId="0" fontId="129" fillId="0" borderId="0" xfId="0" applyFont="1" applyAlignment="1">
      <alignment horizontal="centerContinuous" vertical="center"/>
    </xf>
    <xf numFmtId="20" fontId="51" fillId="0" borderId="9" xfId="0" applyNumberFormat="1" applyFont="1" applyBorder="1" applyAlignment="1">
      <alignment horizontal="center" vertical="center"/>
    </xf>
    <xf numFmtId="20" fontId="51" fillId="0" borderId="10" xfId="0" applyNumberFormat="1" applyFont="1" applyBorder="1" applyAlignment="1">
      <alignment horizontal="center" vertical="center"/>
    </xf>
    <xf numFmtId="20" fontId="51" fillId="0" borderId="11" xfId="0" applyNumberFormat="1" applyFont="1" applyBorder="1" applyAlignment="1">
      <alignment horizontal="center" vertical="center"/>
    </xf>
    <xf numFmtId="0" fontId="51" fillId="0" borderId="8" xfId="0" applyFont="1" applyBorder="1" applyAlignment="1">
      <alignment horizontal="left" vertical="center" indent="1"/>
    </xf>
    <xf numFmtId="0" fontId="80" fillId="0" borderId="9" xfId="0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80" fillId="0" borderId="11" xfId="0" applyFont="1" applyBorder="1" applyAlignment="1">
      <alignment horizontal="center" vertical="center"/>
    </xf>
    <xf numFmtId="0" fontId="80" fillId="0" borderId="9" xfId="0" applyFont="1" applyBorder="1" applyAlignment="1">
      <alignment horizontal="left" vertical="center" indent="1"/>
    </xf>
    <xf numFmtId="0" fontId="80" fillId="0" borderId="10" xfId="0" applyFont="1" applyBorder="1" applyAlignment="1">
      <alignment horizontal="left" vertical="center" indent="1"/>
    </xf>
    <xf numFmtId="0" fontId="80" fillId="0" borderId="11" xfId="0" applyFont="1" applyBorder="1" applyAlignment="1">
      <alignment horizontal="left" vertical="center" indent="1"/>
    </xf>
    <xf numFmtId="0" fontId="61" fillId="0" borderId="9" xfId="0" applyFont="1" applyBorder="1" applyAlignment="1">
      <alignment horizontal="left" vertical="center" indent="1"/>
    </xf>
    <xf numFmtId="0" fontId="61" fillId="0" borderId="10" xfId="0" applyFont="1" applyBorder="1" applyAlignment="1">
      <alignment horizontal="left" vertical="center" indent="1"/>
    </xf>
    <xf numFmtId="0" fontId="61" fillId="0" borderId="11" xfId="0" applyFont="1" applyBorder="1" applyAlignment="1">
      <alignment horizontal="left" vertical="center" indent="1"/>
    </xf>
    <xf numFmtId="186" fontId="19" fillId="0" borderId="9" xfId="0" applyNumberFormat="1" applyFont="1" applyBorder="1" applyAlignment="1">
      <alignment horizontal="center" vertical="center"/>
    </xf>
    <xf numFmtId="186" fontId="19" fillId="0" borderId="10" xfId="0" applyNumberFormat="1" applyFont="1" applyBorder="1" applyAlignment="1">
      <alignment horizontal="center" vertical="center"/>
    </xf>
    <xf numFmtId="186" fontId="19" fillId="0" borderId="11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20" fontId="41" fillId="0" borderId="9" xfId="0" applyNumberFormat="1" applyFont="1" applyBorder="1" applyAlignment="1">
      <alignment horizontal="center" vertical="center"/>
    </xf>
    <xf numFmtId="20" fontId="41" fillId="0" borderId="10" xfId="0" applyNumberFormat="1" applyFont="1" applyBorder="1" applyAlignment="1">
      <alignment horizontal="center" vertical="center"/>
    </xf>
    <xf numFmtId="20" fontId="41" fillId="0" borderId="1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23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235" fontId="41" fillId="0" borderId="8" xfId="0" applyNumberFormat="1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3" fontId="16" fillId="0" borderId="8" xfId="0" applyNumberFormat="1" applyFont="1" applyBorder="1" applyAlignment="1">
      <alignment horizontal="center" vertical="center"/>
    </xf>
    <xf numFmtId="20" fontId="51" fillId="0" borderId="8" xfId="0" applyNumberFormat="1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234" fontId="8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9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80" fillId="0" borderId="8" xfId="0" applyFont="1" applyBorder="1" applyAlignment="1">
      <alignment horizontal="left" vertical="center" indent="1"/>
    </xf>
    <xf numFmtId="0" fontId="0" fillId="0" borderId="8" xfId="0" applyBorder="1" applyAlignment="1">
      <alignment horizontal="distributed" vertical="center" indent="1"/>
    </xf>
    <xf numFmtId="0" fontId="19" fillId="0" borderId="8" xfId="0" applyFont="1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177" fontId="31" fillId="0" borderId="6" xfId="0" applyNumberFormat="1" applyFont="1" applyBorder="1" applyAlignment="1">
      <alignment horizontal="center" vertical="center"/>
    </xf>
    <xf numFmtId="176" fontId="22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176" fontId="23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33" fontId="5" fillId="0" borderId="0" xfId="0" applyNumberFormat="1" applyFont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176" fontId="23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95" fontId="19" fillId="0" borderId="9" xfId="0" applyNumberFormat="1" applyFont="1" applyBorder="1" applyAlignment="1">
      <alignment horizontal="center" vertical="center"/>
    </xf>
    <xf numFmtId="195" fontId="19" fillId="0" borderId="10" xfId="0" applyNumberFormat="1" applyFont="1" applyBorder="1" applyAlignment="1">
      <alignment horizontal="center" vertical="center"/>
    </xf>
    <xf numFmtId="195" fontId="19" fillId="0" borderId="1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31" fillId="0" borderId="5" xfId="0" applyNumberFormat="1" applyFont="1" applyBorder="1" applyAlignment="1">
      <alignment horizontal="center" vertical="center"/>
    </xf>
    <xf numFmtId="221" fontId="32" fillId="0" borderId="10" xfId="1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31" fillId="0" borderId="5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41" fontId="19" fillId="0" borderId="5" xfId="1" applyFont="1" applyBorder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220" fontId="41" fillId="0" borderId="12" xfId="0" applyNumberFormat="1" applyFont="1" applyBorder="1" applyAlignment="1">
      <alignment horizontal="center" vertical="center"/>
    </xf>
    <xf numFmtId="220" fontId="41" fillId="0" borderId="14" xfId="0" applyNumberFormat="1" applyFont="1" applyBorder="1" applyAlignment="1">
      <alignment horizontal="center" vertical="center"/>
    </xf>
    <xf numFmtId="195" fontId="41" fillId="0" borderId="4" xfId="0" applyNumberFormat="1" applyFont="1" applyBorder="1" applyAlignment="1">
      <alignment horizontal="center" vertical="center" shrinkToFit="1"/>
    </xf>
    <xf numFmtId="195" fontId="41" fillId="0" borderId="16" xfId="0" applyNumberFormat="1" applyFont="1" applyBorder="1" applyAlignment="1">
      <alignment horizontal="center" vertical="center" shrinkToFit="1"/>
    </xf>
    <xf numFmtId="179" fontId="19" fillId="0" borderId="9" xfId="0" applyNumberFormat="1" applyFont="1" applyBorder="1" applyAlignment="1">
      <alignment horizontal="center" vertical="center"/>
    </xf>
    <xf numFmtId="179" fontId="19" fillId="0" borderId="10" xfId="0" applyNumberFormat="1" applyFont="1" applyBorder="1" applyAlignment="1">
      <alignment horizontal="center" vertical="center"/>
    </xf>
    <xf numFmtId="179" fontId="41" fillId="0" borderId="12" xfId="0" applyNumberFormat="1" applyFont="1" applyBorder="1" applyAlignment="1">
      <alignment horizontal="center" vertical="center"/>
    </xf>
    <xf numFmtId="179" fontId="41" fillId="0" borderId="4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9" fillId="0" borderId="15" xfId="0" applyFont="1" applyBorder="1" applyAlignment="1">
      <alignment horizontal="left" vertical="center" indent="2" shrinkToFit="1"/>
    </xf>
    <xf numFmtId="0" fontId="49" fillId="0" borderId="4" xfId="0" applyFont="1" applyBorder="1" applyAlignment="1">
      <alignment horizontal="left" vertical="center" indent="2" shrinkToFit="1"/>
    </xf>
    <xf numFmtId="176" fontId="50" fillId="0" borderId="15" xfId="0" applyNumberFormat="1" applyFont="1" applyBorder="1" applyAlignment="1">
      <alignment horizontal="center" vertical="center"/>
    </xf>
    <xf numFmtId="176" fontId="50" fillId="0" borderId="4" xfId="0" applyNumberFormat="1" applyFont="1" applyBorder="1" applyAlignment="1">
      <alignment horizontal="center" vertical="center"/>
    </xf>
    <xf numFmtId="49" fontId="47" fillId="0" borderId="4" xfId="0" applyNumberFormat="1" applyFont="1" applyBorder="1" applyAlignment="1">
      <alignment horizontal="center" vertical="center"/>
    </xf>
    <xf numFmtId="0" fontId="47" fillId="0" borderId="4" xfId="0" applyNumberFormat="1" applyFont="1" applyBorder="1" applyAlignment="1">
      <alignment horizontal="center" vertical="center"/>
    </xf>
    <xf numFmtId="0" fontId="47" fillId="0" borderId="15" xfId="0" applyFont="1" applyBorder="1" applyAlignment="1">
      <alignment horizontal="left" vertical="center" indent="2"/>
    </xf>
    <xf numFmtId="0" fontId="47" fillId="0" borderId="4" xfId="0" applyFont="1" applyBorder="1" applyAlignment="1">
      <alignment horizontal="left" vertical="center" indent="2"/>
    </xf>
    <xf numFmtId="0" fontId="16" fillId="0" borderId="11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183" fontId="46" fillId="0" borderId="4" xfId="1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14" fontId="17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14" fontId="17" fillId="0" borderId="12" xfId="0" applyNumberFormat="1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41" fontId="44" fillId="0" borderId="5" xfId="1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41" fontId="44" fillId="0" borderId="6" xfId="1" applyFont="1" applyBorder="1" applyAlignment="1">
      <alignment horizontal="center" vertical="center"/>
    </xf>
    <xf numFmtId="41" fontId="44" fillId="0" borderId="19" xfId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 wrapText="1"/>
    </xf>
    <xf numFmtId="41" fontId="17" fillId="0" borderId="5" xfId="1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1" fontId="17" fillId="0" borderId="24" xfId="1" applyFont="1" applyBorder="1" applyAlignment="1">
      <alignment horizontal="center" vertical="center"/>
    </xf>
    <xf numFmtId="41" fontId="17" fillId="0" borderId="19" xfId="1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49" fillId="0" borderId="0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2" fillId="0" borderId="15" xfId="0" applyFont="1" applyBorder="1" applyAlignment="1">
      <alignment horizontal="left" vertical="center" indent="2"/>
    </xf>
    <xf numFmtId="0" fontId="52" fillId="0" borderId="4" xfId="0" applyFont="1" applyBorder="1" applyAlignment="1">
      <alignment horizontal="left" vertical="center" indent="2"/>
    </xf>
    <xf numFmtId="0" fontId="51" fillId="0" borderId="4" xfId="0" applyNumberFormat="1" applyFont="1" applyBorder="1" applyAlignment="1">
      <alignment horizontal="center" vertical="center"/>
    </xf>
    <xf numFmtId="183" fontId="32" fillId="0" borderId="4" xfId="0" applyNumberFormat="1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176" fontId="53" fillId="0" borderId="15" xfId="0" applyNumberFormat="1" applyFont="1" applyBorder="1" applyAlignment="1">
      <alignment horizontal="center" vertical="center"/>
    </xf>
    <xf numFmtId="176" fontId="53" fillId="0" borderId="4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horizontal="left" vertical="center" indent="2" shrinkToFit="1"/>
    </xf>
    <xf numFmtId="0" fontId="54" fillId="0" borderId="4" xfId="0" applyFont="1" applyBorder="1" applyAlignment="1">
      <alignment horizontal="left" vertical="center" indent="2" shrinkToFit="1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42" fillId="0" borderId="13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left" vertical="center"/>
    </xf>
    <xf numFmtId="0" fontId="42" fillId="0" borderId="18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16" fillId="0" borderId="24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41" fontId="44" fillId="0" borderId="0" xfId="1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201" fontId="19" fillId="0" borderId="8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1" fillId="0" borderId="41" xfId="0" applyFont="1" applyBorder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1" fillId="0" borderId="38" xfId="0" applyFont="1" applyBorder="1" applyAlignment="1">
      <alignment horizontal="left" vertical="center"/>
    </xf>
    <xf numFmtId="0" fontId="61" fillId="0" borderId="51" xfId="0" applyFont="1" applyBorder="1" applyAlignment="1">
      <alignment horizontal="left" vertical="center"/>
    </xf>
    <xf numFmtId="0" fontId="61" fillId="0" borderId="52" xfId="0" applyFont="1" applyBorder="1" applyAlignment="1">
      <alignment horizontal="left" vertical="center"/>
    </xf>
    <xf numFmtId="0" fontId="61" fillId="0" borderId="53" xfId="0" applyFont="1" applyBorder="1" applyAlignment="1">
      <alignment horizontal="left" vertical="center"/>
    </xf>
    <xf numFmtId="0" fontId="61" fillId="0" borderId="37" xfId="0" applyFont="1" applyBorder="1" applyAlignment="1">
      <alignment horizontal="left" vertical="center"/>
    </xf>
    <xf numFmtId="0" fontId="61" fillId="0" borderId="12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60" fillId="0" borderId="35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0" fillId="0" borderId="36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4" fontId="19" fillId="0" borderId="13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84" fontId="19" fillId="0" borderId="13" xfId="0" applyNumberFormat="1" applyFont="1" applyBorder="1" applyAlignment="1">
      <alignment horizontal="center" vertical="center"/>
    </xf>
    <xf numFmtId="184" fontId="19" fillId="0" borderId="47" xfId="0" applyNumberFormat="1" applyFont="1" applyBorder="1" applyAlignment="1">
      <alignment horizontal="center" vertical="center"/>
    </xf>
    <xf numFmtId="184" fontId="19" fillId="0" borderId="15" xfId="0" applyNumberFormat="1" applyFont="1" applyBorder="1" applyAlignment="1">
      <alignment horizontal="center" vertical="center"/>
    </xf>
    <xf numFmtId="184" fontId="19" fillId="0" borderId="40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59" fillId="0" borderId="13" xfId="0" applyFont="1" applyBorder="1" applyAlignment="1">
      <alignment horizontal="left" vertical="center"/>
    </xf>
    <xf numFmtId="0" fontId="59" fillId="0" borderId="12" xfId="0" applyFont="1" applyBorder="1" applyAlignment="1">
      <alignment horizontal="left" vertical="center"/>
    </xf>
    <xf numFmtId="0" fontId="59" fillId="0" borderId="47" xfId="0" applyFont="1" applyBorder="1" applyAlignment="1">
      <alignment horizontal="left" vertical="center"/>
    </xf>
    <xf numFmtId="0" fontId="59" fillId="0" borderId="18" xfId="0" applyFont="1" applyBorder="1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59" fillId="0" borderId="38" xfId="0" applyFont="1" applyBorder="1" applyAlignment="1">
      <alignment horizontal="left" vertical="center"/>
    </xf>
    <xf numFmtId="0" fontId="59" fillId="0" borderId="15" xfId="0" applyFont="1" applyBorder="1" applyAlignment="1">
      <alignment horizontal="left" vertical="center"/>
    </xf>
    <xf numFmtId="0" fontId="59" fillId="0" borderId="4" xfId="0" applyFont="1" applyBorder="1" applyAlignment="1">
      <alignment horizontal="left" vertical="center"/>
    </xf>
    <xf numFmtId="0" fontId="59" fillId="0" borderId="40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86" fontId="19" fillId="0" borderId="8" xfId="0" applyNumberFormat="1" applyFont="1" applyBorder="1" applyAlignment="1">
      <alignment horizontal="center" vertical="center"/>
    </xf>
    <xf numFmtId="186" fontId="19" fillId="0" borderId="44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184" fontId="19" fillId="0" borderId="12" xfId="0" applyNumberFormat="1" applyFont="1" applyBorder="1" applyAlignment="1">
      <alignment horizontal="center" vertical="center"/>
    </xf>
    <xf numFmtId="184" fontId="19" fillId="0" borderId="14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184" fontId="19" fillId="0" borderId="18" xfId="0" applyNumberFormat="1" applyFont="1" applyBorder="1" applyAlignment="1">
      <alignment horizontal="center" vertical="center"/>
    </xf>
    <xf numFmtId="184" fontId="19" fillId="0" borderId="0" xfId="0" applyNumberFormat="1" applyFont="1" applyAlignment="1">
      <alignment horizontal="center" vertical="center"/>
    </xf>
    <xf numFmtId="184" fontId="19" fillId="0" borderId="17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184" fontId="19" fillId="0" borderId="9" xfId="0" applyNumberFormat="1" applyFont="1" applyBorder="1" applyAlignment="1">
      <alignment horizontal="center" vertical="center"/>
    </xf>
    <xf numFmtId="184" fontId="19" fillId="0" borderId="36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8" fillId="0" borderId="87" xfId="0" applyFont="1" applyBorder="1" applyAlignment="1">
      <alignment horizontal="left" vertical="center" shrinkToFit="1"/>
    </xf>
    <xf numFmtId="41" fontId="115" fillId="0" borderId="87" xfId="1" applyFont="1" applyBorder="1" applyAlignment="1">
      <alignment horizontal="center" vertical="center"/>
    </xf>
    <xf numFmtId="41" fontId="115" fillId="0" borderId="88" xfId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13" fillId="0" borderId="70" xfId="0" applyFont="1" applyBorder="1" applyAlignment="1">
      <alignment vertical="center" shrinkToFit="1"/>
    </xf>
    <xf numFmtId="41" fontId="115" fillId="0" borderId="70" xfId="1" applyFont="1" applyBorder="1" applyAlignment="1">
      <alignment horizontal="center" vertical="center"/>
    </xf>
    <xf numFmtId="41" fontId="115" fillId="0" borderId="73" xfId="1" applyFont="1" applyBorder="1" applyAlignment="1">
      <alignment horizontal="center" vertical="center"/>
    </xf>
    <xf numFmtId="0" fontId="80" fillId="0" borderId="80" xfId="0" applyFont="1" applyBorder="1" applyAlignment="1">
      <alignment horizontal="center" vertical="center" shrinkToFit="1"/>
    </xf>
    <xf numFmtId="0" fontId="31" fillId="0" borderId="80" xfId="0" applyFont="1" applyBorder="1" applyAlignment="1">
      <alignment horizontal="center" vertical="center" shrinkToFit="1"/>
    </xf>
    <xf numFmtId="41" fontId="115" fillId="0" borderId="49" xfId="1" applyFont="1" applyBorder="1" applyAlignment="1">
      <alignment horizontal="center" vertical="center"/>
    </xf>
    <xf numFmtId="41" fontId="115" fillId="0" borderId="83" xfId="1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113" fillId="0" borderId="85" xfId="0" applyFont="1" applyBorder="1" applyAlignment="1">
      <alignment vertical="center" shrinkToFit="1"/>
    </xf>
    <xf numFmtId="41" fontId="115" fillId="0" borderId="67" xfId="1" applyFont="1" applyBorder="1" applyAlignment="1">
      <alignment horizontal="center" vertical="center"/>
    </xf>
    <xf numFmtId="41" fontId="115" fillId="0" borderId="68" xfId="1" applyFont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213" fontId="19" fillId="0" borderId="78" xfId="0" applyNumberFormat="1" applyFont="1" applyBorder="1" applyAlignment="1">
      <alignment horizontal="right" vertical="center"/>
    </xf>
    <xf numFmtId="213" fontId="19" fillId="0" borderId="79" xfId="0" applyNumberFormat="1" applyFont="1" applyBorder="1" applyAlignment="1">
      <alignment horizontal="right" vertical="center"/>
    </xf>
    <xf numFmtId="41" fontId="115" fillId="0" borderId="80" xfId="1" applyFont="1" applyBorder="1" applyAlignment="1">
      <alignment horizontal="center" vertical="center"/>
    </xf>
    <xf numFmtId="41" fontId="115" fillId="0" borderId="81" xfId="1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80" fillId="0" borderId="67" xfId="0" applyFont="1" applyBorder="1" applyAlignment="1">
      <alignment horizontal="center" vertical="center" shrinkToFit="1"/>
    </xf>
    <xf numFmtId="213" fontId="114" fillId="0" borderId="71" xfId="0" applyNumberFormat="1" applyFont="1" applyBorder="1" applyAlignment="1">
      <alignment horizontal="right" vertical="center"/>
    </xf>
    <xf numFmtId="213" fontId="114" fillId="0" borderId="6" xfId="0" applyNumberFormat="1" applyFont="1" applyBorder="1" applyAlignment="1">
      <alignment horizontal="right" vertical="center"/>
    </xf>
    <xf numFmtId="0" fontId="42" fillId="0" borderId="74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110" fillId="10" borderId="32" xfId="2" applyFont="1" applyFill="1" applyBorder="1" applyAlignment="1">
      <alignment horizontal="center" vertical="center"/>
    </xf>
    <xf numFmtId="0" fontId="110" fillId="10" borderId="33" xfId="2" applyFont="1" applyFill="1" applyBorder="1" applyAlignment="1">
      <alignment horizontal="center" vertical="center"/>
    </xf>
    <xf numFmtId="0" fontId="110" fillId="10" borderId="65" xfId="2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213" fontId="114" fillId="0" borderId="25" xfId="0" applyNumberFormat="1" applyFont="1" applyBorder="1" applyAlignment="1">
      <alignment horizontal="right" vertical="center"/>
    </xf>
    <xf numFmtId="213" fontId="114" fillId="0" borderId="19" xfId="0" applyNumberFormat="1" applyFont="1" applyBorder="1" applyAlignment="1">
      <alignment horizontal="right" vertical="center"/>
    </xf>
    <xf numFmtId="0" fontId="0" fillId="3" borderId="8" xfId="0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182" fontId="19" fillId="0" borderId="61" xfId="1" applyNumberFormat="1" applyFont="1" applyBorder="1" applyAlignment="1">
      <alignment horizontal="center" vertical="center"/>
    </xf>
    <xf numFmtId="212" fontId="32" fillId="0" borderId="55" xfId="1" applyNumberFormat="1" applyFont="1" applyBorder="1" applyAlignment="1">
      <alignment horizontal="center" vertical="center"/>
    </xf>
    <xf numFmtId="212" fontId="32" fillId="0" borderId="56" xfId="1" applyNumberFormat="1" applyFont="1" applyBorder="1" applyAlignment="1">
      <alignment horizontal="center" vertical="center"/>
    </xf>
    <xf numFmtId="212" fontId="32" fillId="0" borderId="57" xfId="1" applyNumberFormat="1" applyFont="1" applyBorder="1" applyAlignment="1">
      <alignment horizontal="center" vertical="center"/>
    </xf>
    <xf numFmtId="212" fontId="19" fillId="0" borderId="61" xfId="1" applyNumberFormat="1" applyFont="1" applyBorder="1" applyAlignment="1">
      <alignment horizontal="center" vertical="center"/>
    </xf>
    <xf numFmtId="212" fontId="19" fillId="0" borderId="64" xfId="1" applyNumberFormat="1" applyFont="1" applyBorder="1" applyAlignment="1">
      <alignment horizontal="center" vertical="center"/>
    </xf>
    <xf numFmtId="0" fontId="111" fillId="3" borderId="8" xfId="2" applyFont="1" applyFill="1" applyBorder="1" applyAlignment="1">
      <alignment horizontal="center" vertical="center" shrinkToFit="1"/>
    </xf>
    <xf numFmtId="201" fontId="32" fillId="0" borderId="8" xfId="1" applyNumberFormat="1" applyFont="1" applyBorder="1" applyAlignment="1">
      <alignment horizontal="right" vertical="center"/>
    </xf>
    <xf numFmtId="0" fontId="110" fillId="3" borderId="49" xfId="2" applyFont="1" applyFill="1" applyBorder="1" applyAlignment="1">
      <alignment horizontal="center" vertical="center" shrinkToFit="1"/>
    </xf>
    <xf numFmtId="0" fontId="107" fillId="3" borderId="49" xfId="2" applyFont="1" applyFill="1" applyBorder="1" applyAlignment="1">
      <alignment horizontal="center" vertical="center" shrinkToFit="1"/>
    </xf>
    <xf numFmtId="0" fontId="33" fillId="3" borderId="8" xfId="2" applyFill="1" applyBorder="1" applyAlignment="1">
      <alignment horizontal="center" vertical="center" shrinkToFit="1"/>
    </xf>
    <xf numFmtId="201" fontId="32" fillId="0" borderId="9" xfId="1" applyNumberFormat="1" applyFont="1" applyBorder="1" applyAlignment="1">
      <alignment horizontal="right" vertical="center"/>
    </xf>
    <xf numFmtId="201" fontId="32" fillId="0" borderId="10" xfId="1" applyNumberFormat="1" applyFont="1" applyBorder="1" applyAlignment="1">
      <alignment horizontal="right" vertical="center"/>
    </xf>
    <xf numFmtId="201" fontId="32" fillId="0" borderId="11" xfId="1" applyNumberFormat="1" applyFont="1" applyBorder="1" applyAlignment="1">
      <alignment horizontal="right" vertical="center"/>
    </xf>
    <xf numFmtId="0" fontId="35" fillId="3" borderId="8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10" fillId="3" borderId="58" xfId="2" applyFont="1" applyFill="1" applyBorder="1" applyAlignment="1">
      <alignment horizontal="center" vertical="center"/>
    </xf>
    <xf numFmtId="0" fontId="107" fillId="3" borderId="59" xfId="2" applyFont="1" applyFill="1" applyBorder="1" applyAlignment="1">
      <alignment horizontal="center" vertical="center"/>
    </xf>
    <xf numFmtId="182" fontId="19" fillId="0" borderId="58" xfId="1" applyNumberFormat="1" applyFont="1" applyBorder="1" applyAlignment="1">
      <alignment horizontal="center" vertical="center"/>
    </xf>
    <xf numFmtId="182" fontId="19" fillId="0" borderId="59" xfId="1" applyNumberFormat="1" applyFont="1" applyBorder="1" applyAlignment="1">
      <alignment horizontal="center" vertical="center"/>
    </xf>
    <xf numFmtId="182" fontId="19" fillId="0" borderId="60" xfId="1" applyNumberFormat="1" applyFont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204" fontId="104" fillId="0" borderId="8" xfId="1" applyNumberFormat="1" applyFont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0" fillId="12" borderId="61" xfId="0" applyFill="1" applyBorder="1" applyAlignment="1">
      <alignment horizontal="center" vertical="center"/>
    </xf>
    <xf numFmtId="204" fontId="61" fillId="0" borderId="61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204" fontId="19" fillId="0" borderId="9" xfId="1" applyNumberFormat="1" applyFont="1" applyBorder="1" applyAlignment="1">
      <alignment horizontal="right" vertical="center"/>
    </xf>
    <xf numFmtId="204" fontId="19" fillId="0" borderId="11" xfId="1" applyNumberFormat="1" applyFont="1" applyBorder="1" applyAlignment="1">
      <alignment horizontal="right" vertical="center"/>
    </xf>
    <xf numFmtId="41" fontId="61" fillId="0" borderId="9" xfId="1" applyFont="1" applyBorder="1" applyAlignment="1">
      <alignment horizontal="left" vertical="center"/>
    </xf>
    <xf numFmtId="41" fontId="8" fillId="0" borderId="11" xfId="1" applyFont="1" applyBorder="1" applyAlignment="1">
      <alignment horizontal="left" vertical="center"/>
    </xf>
    <xf numFmtId="0" fontId="0" fillId="15" borderId="55" xfId="0" applyFill="1" applyBorder="1" applyAlignment="1">
      <alignment horizontal="center" vertical="center"/>
    </xf>
    <xf numFmtId="0" fontId="0" fillId="15" borderId="56" xfId="0" applyFill="1" applyBorder="1" applyAlignment="1">
      <alignment horizontal="center" vertical="center"/>
    </xf>
    <xf numFmtId="0" fontId="0" fillId="15" borderId="57" xfId="0" applyFill="1" applyBorder="1" applyAlignment="1">
      <alignment horizontal="center" vertical="center"/>
    </xf>
    <xf numFmtId="204" fontId="103" fillId="0" borderId="55" xfId="1" applyNumberFormat="1" applyFont="1" applyBorder="1" applyAlignment="1">
      <alignment horizontal="right" vertical="center"/>
    </xf>
    <xf numFmtId="204" fontId="103" fillId="0" borderId="57" xfId="1" applyNumberFormat="1" applyFont="1" applyBorder="1" applyAlignment="1">
      <alignment horizontal="right" vertical="center"/>
    </xf>
    <xf numFmtId="41" fontId="8" fillId="0" borderId="9" xfId="1" applyFont="1" applyBorder="1" applyAlignment="1">
      <alignment horizontal="left" vertical="center"/>
    </xf>
    <xf numFmtId="204" fontId="103" fillId="0" borderId="9" xfId="1" applyNumberFormat="1" applyFont="1" applyBorder="1" applyAlignment="1">
      <alignment horizontal="right" vertical="center"/>
    </xf>
    <xf numFmtId="204" fontId="103" fillId="0" borderId="11" xfId="1" applyNumberFormat="1" applyFont="1" applyBorder="1" applyAlignment="1">
      <alignment horizontal="right" vertical="center"/>
    </xf>
    <xf numFmtId="41" fontId="61" fillId="0" borderId="11" xfId="1" applyFont="1" applyBorder="1" applyAlignment="1">
      <alignment horizontal="left" vertical="center"/>
    </xf>
    <xf numFmtId="0" fontId="108" fillId="0" borderId="9" xfId="2" applyFont="1" applyBorder="1" applyAlignment="1">
      <alignment horizontal="left" vertical="center" shrinkToFit="1"/>
    </xf>
    <xf numFmtId="0" fontId="108" fillId="0" borderId="10" xfId="2" applyFont="1" applyBorder="1" applyAlignment="1">
      <alignment horizontal="left" vertical="center" shrinkToFit="1"/>
    </xf>
    <xf numFmtId="0" fontId="108" fillId="0" borderId="11" xfId="2" applyFont="1" applyBorder="1" applyAlignment="1">
      <alignment horizontal="left" vertical="center" shrinkToFit="1"/>
    </xf>
    <xf numFmtId="0" fontId="107" fillId="0" borderId="9" xfId="2" applyFont="1" applyBorder="1" applyAlignment="1">
      <alignment horizontal="left" vertical="center" shrinkToFit="1"/>
    </xf>
    <xf numFmtId="0" fontId="107" fillId="0" borderId="10" xfId="2" applyFont="1" applyBorder="1" applyAlignment="1">
      <alignment horizontal="left" vertical="center" shrinkToFit="1"/>
    </xf>
    <xf numFmtId="0" fontId="107" fillId="0" borderId="11" xfId="2" applyFont="1" applyBorder="1" applyAlignment="1">
      <alignment horizontal="left" vertical="center" shrinkToFit="1"/>
    </xf>
    <xf numFmtId="0" fontId="105" fillId="0" borderId="9" xfId="0" applyFont="1" applyBorder="1" applyAlignment="1">
      <alignment horizontal="left" vertical="center" shrinkToFit="1"/>
    </xf>
    <xf numFmtId="0" fontId="105" fillId="0" borderId="10" xfId="0" applyFont="1" applyBorder="1" applyAlignment="1">
      <alignment horizontal="left" vertical="center" shrinkToFit="1"/>
    </xf>
    <xf numFmtId="0" fontId="105" fillId="0" borderId="11" xfId="0" applyFont="1" applyBorder="1" applyAlignment="1">
      <alignment horizontal="left" vertical="center" shrinkToFit="1"/>
    </xf>
    <xf numFmtId="41" fontId="59" fillId="0" borderId="9" xfId="1" applyFont="1" applyBorder="1" applyAlignment="1">
      <alignment horizontal="left" vertical="center"/>
    </xf>
    <xf numFmtId="41" fontId="17" fillId="0" borderId="11" xfId="1" applyFont="1" applyBorder="1" applyAlignment="1">
      <alignment horizontal="left" vertical="center"/>
    </xf>
    <xf numFmtId="0" fontId="102" fillId="0" borderId="8" xfId="0" applyFont="1" applyBorder="1" applyAlignment="1">
      <alignment horizontal="center" vertical="center"/>
    </xf>
    <xf numFmtId="0" fontId="33" fillId="0" borderId="8" xfId="2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204" fontId="103" fillId="0" borderId="15" xfId="1" applyNumberFormat="1" applyFont="1" applyBorder="1" applyAlignment="1">
      <alignment horizontal="right" vertical="center"/>
    </xf>
    <xf numFmtId="204" fontId="103" fillId="0" borderId="16" xfId="1" applyNumberFormat="1" applyFont="1" applyBorder="1" applyAlignment="1">
      <alignment horizontal="right" vertical="center"/>
    </xf>
    <xf numFmtId="41" fontId="61" fillId="0" borderId="15" xfId="1" applyFont="1" applyBorder="1" applyAlignment="1">
      <alignment horizontal="left" vertical="center"/>
    </xf>
    <xf numFmtId="41" fontId="61" fillId="0" borderId="16" xfId="1" applyFont="1" applyBorder="1" applyAlignment="1">
      <alignment horizontal="left" vertical="center"/>
    </xf>
    <xf numFmtId="0" fontId="81" fillId="0" borderId="9" xfId="2" applyFont="1" applyBorder="1" applyAlignment="1">
      <alignment horizontal="left" vertical="center" shrinkToFit="1"/>
    </xf>
    <xf numFmtId="0" fontId="81" fillId="0" borderId="10" xfId="2" applyFont="1" applyBorder="1" applyAlignment="1">
      <alignment horizontal="left" vertical="center" shrinkToFit="1"/>
    </xf>
    <xf numFmtId="0" fontId="81" fillId="0" borderId="11" xfId="2" applyFont="1" applyBorder="1" applyAlignment="1">
      <alignment horizontal="left" vertical="center" shrinkToFit="1"/>
    </xf>
    <xf numFmtId="41" fontId="8" fillId="0" borderId="9" xfId="2" applyNumberFormat="1" applyFont="1" applyBorder="1" applyAlignment="1">
      <alignment horizontal="left" vertical="center"/>
    </xf>
    <xf numFmtId="41" fontId="8" fillId="0" borderId="11" xfId="2" applyNumberFormat="1" applyFont="1" applyBorder="1" applyAlignment="1">
      <alignment horizontal="left" vertical="center"/>
    </xf>
    <xf numFmtId="0" fontId="0" fillId="10" borderId="8" xfId="0" applyFill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197" fontId="97" fillId="0" borderId="0" xfId="0" applyNumberFormat="1" applyFont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199" fontId="41" fillId="0" borderId="0" xfId="0" applyNumberFormat="1" applyFont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202" fontId="19" fillId="0" borderId="8" xfId="0" applyNumberFormat="1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31" fillId="0" borderId="13" xfId="2" applyFont="1" applyBorder="1" applyAlignment="1">
      <alignment horizontal="center" vertical="center"/>
    </xf>
    <xf numFmtId="0" fontId="31" fillId="0" borderId="14" xfId="2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3" fillId="0" borderId="8" xfId="4" applyFont="1" applyBorder="1" applyAlignment="1">
      <alignment horizontal="center" vertical="center"/>
    </xf>
    <xf numFmtId="0" fontId="63" fillId="0" borderId="8" xfId="4" applyFont="1" applyBorder="1" applyAlignment="1">
      <alignment horizontal="center" vertical="center" wrapText="1"/>
    </xf>
    <xf numFmtId="0" fontId="75" fillId="0" borderId="8" xfId="4" applyFont="1" applyBorder="1" applyAlignment="1">
      <alignment horizontal="center" vertical="center" wrapText="1"/>
    </xf>
    <xf numFmtId="0" fontId="62" fillId="0" borderId="8" xfId="4" applyBorder="1" applyAlignment="1">
      <alignment horizontal="center" vertical="center"/>
    </xf>
    <xf numFmtId="3" fontId="74" fillId="0" borderId="8" xfId="6" applyFont="1" applyBorder="1" applyAlignment="1">
      <alignment horizontal="center" vertical="center"/>
    </xf>
    <xf numFmtId="0" fontId="63" fillId="0" borderId="54" xfId="4" applyFont="1" applyBorder="1" applyAlignment="1">
      <alignment horizontal="left" vertical="center" wrapText="1"/>
    </xf>
    <xf numFmtId="0" fontId="64" fillId="0" borderId="43" xfId="4" applyFont="1" applyBorder="1" applyAlignment="1">
      <alignment horizontal="center" vertical="center" wrapText="1"/>
    </xf>
    <xf numFmtId="0" fontId="64" fillId="0" borderId="49" xfId="4" applyFont="1" applyBorder="1" applyAlignment="1">
      <alignment horizontal="center" vertical="center" wrapText="1"/>
    </xf>
    <xf numFmtId="0" fontId="73" fillId="0" borderId="8" xfId="4" applyFont="1" applyBorder="1" applyAlignment="1">
      <alignment horizontal="center" vertical="center"/>
    </xf>
    <xf numFmtId="0" fontId="74" fillId="0" borderId="8" xfId="4" applyFont="1" applyBorder="1" applyAlignment="1">
      <alignment horizontal="center" vertical="center"/>
    </xf>
    <xf numFmtId="186" fontId="74" fillId="0" borderId="8" xfId="4" applyNumberFormat="1" applyFont="1" applyBorder="1" applyAlignment="1">
      <alignment horizontal="center" vertical="center"/>
    </xf>
    <xf numFmtId="14" fontId="74" fillId="0" borderId="8" xfId="4" applyNumberFormat="1" applyFont="1" applyBorder="1" applyAlignment="1">
      <alignment horizontal="center" vertical="center" shrinkToFit="1"/>
    </xf>
    <xf numFmtId="0" fontId="74" fillId="0" borderId="8" xfId="4" applyFont="1" applyBorder="1" applyAlignment="1">
      <alignment horizontal="center" vertical="center" shrinkToFit="1"/>
    </xf>
    <xf numFmtId="0" fontId="65" fillId="0" borderId="4" xfId="4" applyFont="1" applyBorder="1" applyAlignment="1">
      <alignment horizontal="center" vertical="center"/>
    </xf>
    <xf numFmtId="0" fontId="66" fillId="0" borderId="4" xfId="4" applyFont="1" applyBorder="1" applyAlignment="1">
      <alignment horizontal="center" vertical="center"/>
    </xf>
    <xf numFmtId="0" fontId="62" fillId="0" borderId="4" xfId="4" applyBorder="1" applyAlignment="1">
      <alignment horizontal="center" vertical="center"/>
    </xf>
    <xf numFmtId="0" fontId="62" fillId="0" borderId="8" xfId="4" applyBorder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55" fillId="21" borderId="8" xfId="0" applyFont="1" applyFill="1" applyBorder="1" applyAlignment="1">
      <alignment horizontal="center" vertical="center"/>
    </xf>
    <xf numFmtId="0" fontId="0" fillId="20" borderId="8" xfId="0" applyFill="1" applyBorder="1" applyAlignment="1">
      <alignment horizontal="center" vertical="center"/>
    </xf>
    <xf numFmtId="3" fontId="0" fillId="20" borderId="8" xfId="1" applyNumberFormat="1" applyFont="1" applyFill="1" applyBorder="1" applyAlignment="1">
      <alignment horizontal="center" vertical="center"/>
    </xf>
    <xf numFmtId="14" fontId="0" fillId="20" borderId="8" xfId="0" applyNumberFormat="1" applyFill="1" applyBorder="1" applyAlignment="1">
      <alignment horizontal="center" vertical="center"/>
    </xf>
    <xf numFmtId="0" fontId="0" fillId="22" borderId="8" xfId="0" applyFill="1" applyBorder="1" applyAlignment="1">
      <alignment horizontal="center" vertical="center"/>
    </xf>
    <xf numFmtId="180" fontId="19" fillId="0" borderId="8" xfId="0" applyNumberFormat="1" applyFont="1" applyBorder="1" applyAlignment="1">
      <alignment horizontal="center" vertical="center"/>
    </xf>
  </cellXfs>
  <cellStyles count="7">
    <cellStyle name="백분율" xfId="3" builtinId="5"/>
    <cellStyle name="쉼표 [0]" xfId="1" builtinId="6"/>
    <cellStyle name="쉼표 [0] 2" xfId="6" xr:uid="{14E9B7F5-D325-4BA0-8DF0-958AC9243F16}"/>
    <cellStyle name="표준" xfId="0" builtinId="0"/>
    <cellStyle name="표준 2" xfId="4" xr:uid="{CC30FA99-464D-44C9-B0E0-2A09FCA4B000}"/>
    <cellStyle name="하이퍼링크" xfId="2" builtinId="8"/>
    <cellStyle name="하이퍼링크 2" xfId="5" xr:uid="{A26EDF69-629B-4F67-BBA6-3D84ADFD406D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$V$1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V$16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fmlaLink="$V$8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fmlaLink="$P$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fmlaLink="$U$6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$M$2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cafe.daum.net/transtax/R96D/46" TargetMode="External"/><Relationship Id="rId3" Type="http://schemas.openxmlformats.org/officeDocument/2006/relationships/image" Target="../media/image3.jpg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hyperlink" Target="https://cafe.daum.net/transtax/R96D/57" TargetMode="External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0" Type="http://schemas.openxmlformats.org/officeDocument/2006/relationships/image" Target="../media/image8.png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9.png"/><Relationship Id="rId1" Type="http://schemas.openxmlformats.org/officeDocument/2006/relationships/image" Target="../media/image10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9.png"/><Relationship Id="rId1" Type="http://schemas.openxmlformats.org/officeDocument/2006/relationships/image" Target="../media/image10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2.png"/><Relationship Id="rId1" Type="http://schemas.openxmlformats.org/officeDocument/2006/relationships/image" Target="../media/image14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76200</xdr:rowOff>
    </xdr:from>
    <xdr:to>
      <xdr:col>4</xdr:col>
      <xdr:colOff>1259970</xdr:colOff>
      <xdr:row>3</xdr:row>
      <xdr:rowOff>152400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76200"/>
          <a:ext cx="95517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1628775</xdr:colOff>
      <xdr:row>0</xdr:row>
      <xdr:rowOff>0</xdr:rowOff>
    </xdr:from>
    <xdr:to>
      <xdr:col>2</xdr:col>
      <xdr:colOff>428625</xdr:colOff>
      <xdr:row>3</xdr:row>
      <xdr:rowOff>78509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0"/>
          <a:ext cx="1866900" cy="707159"/>
        </a:xfrm>
        <a:prstGeom prst="rect">
          <a:avLst/>
        </a:prstGeom>
      </xdr:spPr>
    </xdr:pic>
    <xdr:clientData/>
  </xdr:twoCellAnchor>
  <xdr:twoCellAnchor editAs="oneCell">
    <xdr:from>
      <xdr:col>0</xdr:col>
      <xdr:colOff>1543050</xdr:colOff>
      <xdr:row>73</xdr:row>
      <xdr:rowOff>190500</xdr:rowOff>
    </xdr:from>
    <xdr:to>
      <xdr:col>4</xdr:col>
      <xdr:colOff>1007143</xdr:colOff>
      <xdr:row>118</xdr:row>
      <xdr:rowOff>14753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15611475"/>
          <a:ext cx="6769768" cy="9254003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2324100</xdr:colOff>
      <xdr:row>74</xdr:row>
      <xdr:rowOff>161925</xdr:rowOff>
    </xdr:from>
    <xdr:to>
      <xdr:col>6</xdr:col>
      <xdr:colOff>1171575</xdr:colOff>
      <xdr:row>102</xdr:row>
      <xdr:rowOff>89523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5" y="15811500"/>
          <a:ext cx="7772400" cy="5794998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2190750</xdr:colOff>
      <xdr:row>90</xdr:row>
      <xdr:rowOff>47625</xdr:rowOff>
    </xdr:from>
    <xdr:to>
      <xdr:col>6</xdr:col>
      <xdr:colOff>1038225</xdr:colOff>
      <xdr:row>117</xdr:row>
      <xdr:rowOff>150494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19030950"/>
          <a:ext cx="7772400" cy="5760719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99</xdr:row>
      <xdr:rowOff>85725</xdr:rowOff>
    </xdr:from>
    <xdr:to>
      <xdr:col>4</xdr:col>
      <xdr:colOff>1666875</xdr:colOff>
      <xdr:row>126</xdr:row>
      <xdr:rowOff>179122</xdr:rowOff>
    </xdr:to>
    <xdr:pic>
      <xdr:nvPicPr>
        <xdr:cNvPr id="11" name="그림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20955000"/>
          <a:ext cx="7772400" cy="5751247"/>
        </a:xfrm>
        <a:prstGeom prst="rect">
          <a:avLst/>
        </a:prstGeom>
      </xdr:spPr>
    </xdr:pic>
    <xdr:clientData/>
  </xdr:twoCellAnchor>
  <xdr:twoCellAnchor editAs="oneCell">
    <xdr:from>
      <xdr:col>4</xdr:col>
      <xdr:colOff>2238375</xdr:colOff>
      <xdr:row>35</xdr:row>
      <xdr:rowOff>76200</xdr:rowOff>
    </xdr:from>
    <xdr:to>
      <xdr:col>4</xdr:col>
      <xdr:colOff>5601169</xdr:colOff>
      <xdr:row>51</xdr:row>
      <xdr:rowOff>105252</xdr:rowOff>
    </xdr:to>
    <xdr:pic>
      <xdr:nvPicPr>
        <xdr:cNvPr id="13" name="그림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4050" y="7410450"/>
          <a:ext cx="3362794" cy="3419952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2143125</xdr:colOff>
      <xdr:row>111</xdr:row>
      <xdr:rowOff>66675</xdr:rowOff>
    </xdr:from>
    <xdr:to>
      <xdr:col>6</xdr:col>
      <xdr:colOff>990600</xdr:colOff>
      <xdr:row>122</xdr:row>
      <xdr:rowOff>79191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23450550"/>
          <a:ext cx="7772400" cy="2317566"/>
        </a:xfrm>
        <a:prstGeom prst="rect">
          <a:avLst/>
        </a:prstGeom>
      </xdr:spPr>
    </xdr:pic>
    <xdr:clientData/>
  </xdr:twoCellAnchor>
  <xdr:twoCellAnchor editAs="oneCell">
    <xdr:from>
      <xdr:col>4</xdr:col>
      <xdr:colOff>2238375</xdr:colOff>
      <xdr:row>123</xdr:row>
      <xdr:rowOff>19050</xdr:rowOff>
    </xdr:from>
    <xdr:to>
      <xdr:col>6</xdr:col>
      <xdr:colOff>1085850</xdr:colOff>
      <xdr:row>130</xdr:row>
      <xdr:rowOff>197627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4050" y="25917525"/>
          <a:ext cx="7772400" cy="16454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13</xdr:row>
      <xdr:rowOff>180975</xdr:rowOff>
    </xdr:from>
    <xdr:to>
      <xdr:col>31</xdr:col>
      <xdr:colOff>228600</xdr:colOff>
      <xdr:row>34</xdr:row>
      <xdr:rowOff>162993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2914650"/>
          <a:ext cx="7772400" cy="4382568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36</xdr:row>
      <xdr:rowOff>0</xdr:rowOff>
    </xdr:from>
    <xdr:to>
      <xdr:col>31</xdr:col>
      <xdr:colOff>228600</xdr:colOff>
      <xdr:row>56</xdr:row>
      <xdr:rowOff>191568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7553325"/>
          <a:ext cx="7772400" cy="4382568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58</xdr:row>
      <xdr:rowOff>0</xdr:rowOff>
    </xdr:from>
    <xdr:to>
      <xdr:col>31</xdr:col>
      <xdr:colOff>228600</xdr:colOff>
      <xdr:row>78</xdr:row>
      <xdr:rowOff>191568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12163425"/>
          <a:ext cx="7772400" cy="4382568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80</xdr:row>
      <xdr:rowOff>0</xdr:rowOff>
    </xdr:from>
    <xdr:to>
      <xdr:col>31</xdr:col>
      <xdr:colOff>228600</xdr:colOff>
      <xdr:row>100</xdr:row>
      <xdr:rowOff>191568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16773525"/>
          <a:ext cx="7772400" cy="4382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552450</xdr:colOff>
      <xdr:row>33</xdr:row>
      <xdr:rowOff>133350</xdr:rowOff>
    </xdr:from>
    <xdr:to>
      <xdr:col>57</xdr:col>
      <xdr:colOff>190500</xdr:colOff>
      <xdr:row>43</xdr:row>
      <xdr:rowOff>7127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9650" y="5895975"/>
          <a:ext cx="7772400" cy="1645427"/>
        </a:xfrm>
        <a:prstGeom prst="rect">
          <a:avLst/>
        </a:prstGeom>
      </xdr:spPr>
    </xdr:pic>
    <xdr:clientData/>
  </xdr:twoCellAnchor>
  <xdr:twoCellAnchor editAs="oneCell">
    <xdr:from>
      <xdr:col>36</xdr:col>
      <xdr:colOff>619125</xdr:colOff>
      <xdr:row>43</xdr:row>
      <xdr:rowOff>0</xdr:rowOff>
    </xdr:from>
    <xdr:to>
      <xdr:col>58</xdr:col>
      <xdr:colOff>19050</xdr:colOff>
      <xdr:row>53</xdr:row>
      <xdr:rowOff>50616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6325" y="7534275"/>
          <a:ext cx="7772400" cy="23175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71</xdr:col>
      <xdr:colOff>104775</xdr:colOff>
      <xdr:row>11</xdr:row>
      <xdr:rowOff>66675</xdr:rowOff>
    </xdr:from>
    <xdr:to>
      <xdr:col>119</xdr:col>
      <xdr:colOff>104775</xdr:colOff>
      <xdr:row>59</xdr:row>
      <xdr:rowOff>193975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6375" y="2152650"/>
          <a:ext cx="7772400" cy="9395125"/>
        </a:xfrm>
        <a:prstGeom prst="rect">
          <a:avLst/>
        </a:prstGeom>
      </xdr:spPr>
    </xdr:pic>
    <xdr:clientData/>
  </xdr:twoCellAnchor>
  <xdr:twoCellAnchor editAs="oneCell">
    <xdr:from>
      <xdr:col>50</xdr:col>
      <xdr:colOff>123825</xdr:colOff>
      <xdr:row>58</xdr:row>
      <xdr:rowOff>9525</xdr:rowOff>
    </xdr:from>
    <xdr:to>
      <xdr:col>77</xdr:col>
      <xdr:colOff>66675</xdr:colOff>
      <xdr:row>65</xdr:row>
      <xdr:rowOff>188102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0" y="11153775"/>
          <a:ext cx="7772400" cy="1645427"/>
        </a:xfrm>
        <a:prstGeom prst="rect">
          <a:avLst/>
        </a:prstGeom>
      </xdr:spPr>
    </xdr:pic>
    <xdr:clientData/>
  </xdr:twoCellAnchor>
  <xdr:twoCellAnchor editAs="oneCell">
    <xdr:from>
      <xdr:col>49</xdr:col>
      <xdr:colOff>581025</xdr:colOff>
      <xdr:row>66</xdr:row>
      <xdr:rowOff>180975</xdr:rowOff>
    </xdr:from>
    <xdr:to>
      <xdr:col>76</xdr:col>
      <xdr:colOff>104775</xdr:colOff>
      <xdr:row>77</xdr:row>
      <xdr:rowOff>193491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13001625"/>
          <a:ext cx="7772400" cy="2317566"/>
        </a:xfrm>
        <a:prstGeom prst="rect">
          <a:avLst/>
        </a:prstGeom>
      </xdr:spPr>
    </xdr:pic>
    <xdr:clientData/>
  </xdr:twoCellAnchor>
  <xdr:twoCellAnchor>
    <xdr:from>
      <xdr:col>2</xdr:col>
      <xdr:colOff>104775</xdr:colOff>
      <xdr:row>23</xdr:row>
      <xdr:rowOff>0</xdr:rowOff>
    </xdr:from>
    <xdr:to>
      <xdr:col>4</xdr:col>
      <xdr:colOff>104775</xdr:colOff>
      <xdr:row>24</xdr:row>
      <xdr:rowOff>19050</xdr:rowOff>
    </xdr:to>
    <xdr:sp macro="" textlink="">
      <xdr:nvSpPr>
        <xdr:cNvPr id="2" name="타원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28625" y="4191000"/>
          <a:ext cx="32385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73</xdr:col>
      <xdr:colOff>76200</xdr:colOff>
      <xdr:row>16</xdr:row>
      <xdr:rowOff>38100</xdr:rowOff>
    </xdr:from>
    <xdr:to>
      <xdr:col>121</xdr:col>
      <xdr:colOff>76200</xdr:colOff>
      <xdr:row>64</xdr:row>
      <xdr:rowOff>32050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775" y="3028950"/>
          <a:ext cx="7772400" cy="9395125"/>
        </a:xfrm>
        <a:prstGeom prst="rect">
          <a:avLst/>
        </a:prstGeom>
      </xdr:spPr>
    </xdr:pic>
    <xdr:clientData/>
  </xdr:twoCellAnchor>
  <xdr:twoCellAnchor editAs="oneCell">
    <xdr:from>
      <xdr:col>50</xdr:col>
      <xdr:colOff>0</xdr:colOff>
      <xdr:row>52</xdr:row>
      <xdr:rowOff>0</xdr:rowOff>
    </xdr:from>
    <xdr:to>
      <xdr:col>98</xdr:col>
      <xdr:colOff>0</xdr:colOff>
      <xdr:row>59</xdr:row>
      <xdr:rowOff>178577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9877425"/>
          <a:ext cx="7772400" cy="1645427"/>
        </a:xfrm>
        <a:prstGeom prst="rect">
          <a:avLst/>
        </a:prstGeom>
      </xdr:spPr>
    </xdr:pic>
    <xdr:clientData/>
  </xdr:twoCellAnchor>
  <xdr:twoCellAnchor editAs="oneCell">
    <xdr:from>
      <xdr:col>50</xdr:col>
      <xdr:colOff>0</xdr:colOff>
      <xdr:row>61</xdr:row>
      <xdr:rowOff>0</xdr:rowOff>
    </xdr:from>
    <xdr:to>
      <xdr:col>98</xdr:col>
      <xdr:colOff>0</xdr:colOff>
      <xdr:row>72</xdr:row>
      <xdr:rowOff>12516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11763375"/>
          <a:ext cx="7772400" cy="23175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657225</xdr:colOff>
      <xdr:row>40</xdr:row>
      <xdr:rowOff>85725</xdr:rowOff>
    </xdr:from>
    <xdr:to>
      <xdr:col>31</xdr:col>
      <xdr:colOff>224266</xdr:colOff>
      <xdr:row>88</xdr:row>
      <xdr:rowOff>85725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50" y="8477250"/>
          <a:ext cx="7110841" cy="10058400"/>
        </a:xfrm>
        <a:prstGeom prst="rect">
          <a:avLst/>
        </a:prstGeom>
      </xdr:spPr>
    </xdr:pic>
    <xdr:clientData/>
  </xdr:twoCellAnchor>
  <xdr:twoCellAnchor>
    <xdr:from>
      <xdr:col>7</xdr:col>
      <xdr:colOff>333375</xdr:colOff>
      <xdr:row>44</xdr:row>
      <xdr:rowOff>200025</xdr:rowOff>
    </xdr:from>
    <xdr:to>
      <xdr:col>7</xdr:col>
      <xdr:colOff>333375</xdr:colOff>
      <xdr:row>46</xdr:row>
      <xdr:rowOff>28575</xdr:rowOff>
    </xdr:to>
    <xdr:cxnSp macro="">
      <xdr:nvCxnSpPr>
        <xdr:cNvPr id="3" name="직선 연결선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5514975" y="9429750"/>
          <a:ext cx="0" cy="247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338138</xdr:colOff>
      <xdr:row>46</xdr:row>
      <xdr:rowOff>28575</xdr:rowOff>
    </xdr:from>
    <xdr:to>
      <xdr:col>17</xdr:col>
      <xdr:colOff>576263</xdr:colOff>
      <xdr:row>46</xdr:row>
      <xdr:rowOff>28575</xdr:rowOff>
    </xdr:to>
    <xdr:cxnSp macro="">
      <xdr:nvCxnSpPr>
        <xdr:cNvPr id="4" name="직선 연결선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5519738" y="9677400"/>
          <a:ext cx="7753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571500</xdr:colOff>
      <xdr:row>45</xdr:row>
      <xdr:rowOff>9525</xdr:rowOff>
    </xdr:from>
    <xdr:to>
      <xdr:col>17</xdr:col>
      <xdr:colOff>571500</xdr:colOff>
      <xdr:row>46</xdr:row>
      <xdr:rowOff>23813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 flipV="1">
          <a:off x="13268325" y="9448800"/>
          <a:ext cx="0" cy="2238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45</xdr:row>
      <xdr:rowOff>19050</xdr:rowOff>
    </xdr:from>
    <xdr:to>
      <xdr:col>9</xdr:col>
      <xdr:colOff>381000</xdr:colOff>
      <xdr:row>46</xdr:row>
      <xdr:rowOff>200025</xdr:rowOff>
    </xdr:to>
    <xdr:cxnSp macro="">
      <xdr:nvCxnSpPr>
        <xdr:cNvPr id="6" name="직선 연결선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>
          <a:off x="6934200" y="94583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352425</xdr:colOff>
      <xdr:row>45</xdr:row>
      <xdr:rowOff>19050</xdr:rowOff>
    </xdr:from>
    <xdr:to>
      <xdr:col>13</xdr:col>
      <xdr:colOff>352425</xdr:colOff>
      <xdr:row>46</xdr:row>
      <xdr:rowOff>200025</xdr:rowOff>
    </xdr:to>
    <xdr:cxnSp macro="">
      <xdr:nvCxnSpPr>
        <xdr:cNvPr id="7" name="직선 연결선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9963150" y="94583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46</xdr:row>
      <xdr:rowOff>190500</xdr:rowOff>
    </xdr:from>
    <xdr:to>
      <xdr:col>13</xdr:col>
      <xdr:colOff>342900</xdr:colOff>
      <xdr:row>46</xdr:row>
      <xdr:rowOff>190500</xdr:rowOff>
    </xdr:to>
    <xdr:cxnSp macro="">
      <xdr:nvCxnSpPr>
        <xdr:cNvPr id="8" name="직선 연결선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6934200" y="9839325"/>
          <a:ext cx="30194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333375</xdr:colOff>
      <xdr:row>52</xdr:row>
      <xdr:rowOff>200025</xdr:rowOff>
    </xdr:from>
    <xdr:to>
      <xdr:col>7</xdr:col>
      <xdr:colOff>333375</xdr:colOff>
      <xdr:row>54</xdr:row>
      <xdr:rowOff>28575</xdr:rowOff>
    </xdr:to>
    <xdr:cxnSp macro="">
      <xdr:nvCxnSpPr>
        <xdr:cNvPr id="9" name="직선 연결선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>
          <a:off x="5514975" y="11106150"/>
          <a:ext cx="0" cy="247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338138</xdr:colOff>
      <xdr:row>54</xdr:row>
      <xdr:rowOff>28575</xdr:rowOff>
    </xdr:from>
    <xdr:to>
      <xdr:col>17</xdr:col>
      <xdr:colOff>576263</xdr:colOff>
      <xdr:row>54</xdr:row>
      <xdr:rowOff>28575</xdr:rowOff>
    </xdr:to>
    <xdr:cxnSp macro="">
      <xdr:nvCxnSpPr>
        <xdr:cNvPr id="10" name="직선 연결선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>
          <a:off x="5519738" y="11353800"/>
          <a:ext cx="7753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571500</xdr:colOff>
      <xdr:row>53</xdr:row>
      <xdr:rowOff>9525</xdr:rowOff>
    </xdr:from>
    <xdr:to>
      <xdr:col>17</xdr:col>
      <xdr:colOff>571500</xdr:colOff>
      <xdr:row>54</xdr:row>
      <xdr:rowOff>23813</xdr:rowOff>
    </xdr:to>
    <xdr:cxnSp macro="">
      <xdr:nvCxnSpPr>
        <xdr:cNvPr id="11" name="직선 화살표 연결선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 flipV="1">
          <a:off x="13268325" y="11125200"/>
          <a:ext cx="0" cy="2238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53</xdr:row>
      <xdr:rowOff>19050</xdr:rowOff>
    </xdr:from>
    <xdr:to>
      <xdr:col>9</xdr:col>
      <xdr:colOff>381000</xdr:colOff>
      <xdr:row>54</xdr:row>
      <xdr:rowOff>200025</xdr:rowOff>
    </xdr:to>
    <xdr:cxnSp macro="">
      <xdr:nvCxnSpPr>
        <xdr:cNvPr id="12" name="직선 연결선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>
          <a:off x="6934200" y="111347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352425</xdr:colOff>
      <xdr:row>53</xdr:row>
      <xdr:rowOff>19050</xdr:rowOff>
    </xdr:from>
    <xdr:to>
      <xdr:col>13</xdr:col>
      <xdr:colOff>352425</xdr:colOff>
      <xdr:row>54</xdr:row>
      <xdr:rowOff>200025</xdr:rowOff>
    </xdr:to>
    <xdr:cxnSp macro="">
      <xdr:nvCxnSpPr>
        <xdr:cNvPr id="13" name="직선 연결선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9963150" y="111347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54</xdr:row>
      <xdr:rowOff>190500</xdr:rowOff>
    </xdr:from>
    <xdr:to>
      <xdr:col>13</xdr:col>
      <xdr:colOff>342900</xdr:colOff>
      <xdr:row>54</xdr:row>
      <xdr:rowOff>190500</xdr:rowOff>
    </xdr:to>
    <xdr:cxnSp macro="">
      <xdr:nvCxnSpPr>
        <xdr:cNvPr id="14" name="직선 연결선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6934200" y="11515725"/>
          <a:ext cx="30194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333375</xdr:colOff>
      <xdr:row>60</xdr:row>
      <xdr:rowOff>200025</xdr:rowOff>
    </xdr:from>
    <xdr:to>
      <xdr:col>7</xdr:col>
      <xdr:colOff>333375</xdr:colOff>
      <xdr:row>62</xdr:row>
      <xdr:rowOff>28575</xdr:rowOff>
    </xdr:to>
    <xdr:cxnSp macro="">
      <xdr:nvCxnSpPr>
        <xdr:cNvPr id="15" name="직선 연결선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5514975" y="12782550"/>
          <a:ext cx="0" cy="247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338138</xdr:colOff>
      <xdr:row>62</xdr:row>
      <xdr:rowOff>28575</xdr:rowOff>
    </xdr:from>
    <xdr:to>
      <xdr:col>17</xdr:col>
      <xdr:colOff>576263</xdr:colOff>
      <xdr:row>62</xdr:row>
      <xdr:rowOff>28575</xdr:rowOff>
    </xdr:to>
    <xdr:cxnSp macro="">
      <xdr:nvCxnSpPr>
        <xdr:cNvPr id="16" name="직선 연결선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CxnSpPr/>
      </xdr:nvCxnSpPr>
      <xdr:spPr>
        <a:xfrm>
          <a:off x="5519738" y="13030200"/>
          <a:ext cx="7753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571500</xdr:colOff>
      <xdr:row>61</xdr:row>
      <xdr:rowOff>9525</xdr:rowOff>
    </xdr:from>
    <xdr:to>
      <xdr:col>17</xdr:col>
      <xdr:colOff>571500</xdr:colOff>
      <xdr:row>62</xdr:row>
      <xdr:rowOff>23813</xdr:rowOff>
    </xdr:to>
    <xdr:cxnSp macro="">
      <xdr:nvCxnSpPr>
        <xdr:cNvPr id="17" name="직선 화살표 연결선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 flipV="1">
          <a:off x="13268325" y="12801600"/>
          <a:ext cx="0" cy="2238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61</xdr:row>
      <xdr:rowOff>19050</xdr:rowOff>
    </xdr:from>
    <xdr:to>
      <xdr:col>9</xdr:col>
      <xdr:colOff>381000</xdr:colOff>
      <xdr:row>62</xdr:row>
      <xdr:rowOff>200025</xdr:rowOff>
    </xdr:to>
    <xdr:cxnSp macro="">
      <xdr:nvCxnSpPr>
        <xdr:cNvPr id="18" name="직선 연결선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>
          <a:off x="6934200" y="128111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352425</xdr:colOff>
      <xdr:row>61</xdr:row>
      <xdr:rowOff>19050</xdr:rowOff>
    </xdr:from>
    <xdr:to>
      <xdr:col>13</xdr:col>
      <xdr:colOff>352425</xdr:colOff>
      <xdr:row>62</xdr:row>
      <xdr:rowOff>200025</xdr:rowOff>
    </xdr:to>
    <xdr:cxnSp macro="">
      <xdr:nvCxnSpPr>
        <xdr:cNvPr id="19" name="직선 연결선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>
          <a:off x="9963150" y="128111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62</xdr:row>
      <xdr:rowOff>190500</xdr:rowOff>
    </xdr:from>
    <xdr:to>
      <xdr:col>13</xdr:col>
      <xdr:colOff>342900</xdr:colOff>
      <xdr:row>62</xdr:row>
      <xdr:rowOff>190500</xdr:rowOff>
    </xdr:to>
    <xdr:cxnSp macro="">
      <xdr:nvCxnSpPr>
        <xdr:cNvPr id="20" name="직선 연결선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CxnSpPr/>
      </xdr:nvCxnSpPr>
      <xdr:spPr>
        <a:xfrm>
          <a:off x="6934200" y="13192125"/>
          <a:ext cx="30194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333375</xdr:colOff>
      <xdr:row>73</xdr:row>
      <xdr:rowOff>200025</xdr:rowOff>
    </xdr:from>
    <xdr:to>
      <xdr:col>7</xdr:col>
      <xdr:colOff>333375</xdr:colOff>
      <xdr:row>75</xdr:row>
      <xdr:rowOff>28575</xdr:rowOff>
    </xdr:to>
    <xdr:cxnSp macro="">
      <xdr:nvCxnSpPr>
        <xdr:cNvPr id="21" name="직선 연결선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/>
      </xdr:nvCxnSpPr>
      <xdr:spPr>
        <a:xfrm>
          <a:off x="5514975" y="15506700"/>
          <a:ext cx="0" cy="247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338138</xdr:colOff>
      <xdr:row>75</xdr:row>
      <xdr:rowOff>28575</xdr:rowOff>
    </xdr:from>
    <xdr:to>
      <xdr:col>17</xdr:col>
      <xdr:colOff>576263</xdr:colOff>
      <xdr:row>75</xdr:row>
      <xdr:rowOff>28575</xdr:rowOff>
    </xdr:to>
    <xdr:cxnSp macro="">
      <xdr:nvCxnSpPr>
        <xdr:cNvPr id="22" name="직선 연결선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CxnSpPr/>
      </xdr:nvCxnSpPr>
      <xdr:spPr>
        <a:xfrm>
          <a:off x="5519738" y="15754350"/>
          <a:ext cx="7753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571500</xdr:colOff>
      <xdr:row>74</xdr:row>
      <xdr:rowOff>9525</xdr:rowOff>
    </xdr:from>
    <xdr:to>
      <xdr:col>17</xdr:col>
      <xdr:colOff>571500</xdr:colOff>
      <xdr:row>75</xdr:row>
      <xdr:rowOff>23813</xdr:rowOff>
    </xdr:to>
    <xdr:cxnSp macro="">
      <xdr:nvCxnSpPr>
        <xdr:cNvPr id="23" name="직선 화살표 연결선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/>
      </xdr:nvCxnSpPr>
      <xdr:spPr>
        <a:xfrm flipV="1">
          <a:off x="13268325" y="15525750"/>
          <a:ext cx="0" cy="2238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74</xdr:row>
      <xdr:rowOff>19050</xdr:rowOff>
    </xdr:from>
    <xdr:to>
      <xdr:col>9</xdr:col>
      <xdr:colOff>381000</xdr:colOff>
      <xdr:row>75</xdr:row>
      <xdr:rowOff>200025</xdr:rowOff>
    </xdr:to>
    <xdr:cxnSp macro="">
      <xdr:nvCxnSpPr>
        <xdr:cNvPr id="24" name="직선 연결선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CxnSpPr/>
      </xdr:nvCxnSpPr>
      <xdr:spPr>
        <a:xfrm>
          <a:off x="6934200" y="1553527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352425</xdr:colOff>
      <xdr:row>74</xdr:row>
      <xdr:rowOff>19050</xdr:rowOff>
    </xdr:from>
    <xdr:to>
      <xdr:col>13</xdr:col>
      <xdr:colOff>352425</xdr:colOff>
      <xdr:row>75</xdr:row>
      <xdr:rowOff>200025</xdr:rowOff>
    </xdr:to>
    <xdr:cxnSp macro="">
      <xdr:nvCxnSpPr>
        <xdr:cNvPr id="25" name="직선 연결선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CxnSpPr/>
      </xdr:nvCxnSpPr>
      <xdr:spPr>
        <a:xfrm>
          <a:off x="9963150" y="1553527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75</xdr:row>
      <xdr:rowOff>190500</xdr:rowOff>
    </xdr:from>
    <xdr:to>
      <xdr:col>13</xdr:col>
      <xdr:colOff>342900</xdr:colOff>
      <xdr:row>75</xdr:row>
      <xdr:rowOff>190500</xdr:rowOff>
    </xdr:to>
    <xdr:cxnSp macro="">
      <xdr:nvCxnSpPr>
        <xdr:cNvPr id="26" name="직선 연결선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CxnSpPr/>
      </xdr:nvCxnSpPr>
      <xdr:spPr>
        <a:xfrm>
          <a:off x="6934200" y="15916275"/>
          <a:ext cx="30194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1219200</xdr:colOff>
      <xdr:row>84</xdr:row>
      <xdr:rowOff>133350</xdr:rowOff>
    </xdr:from>
    <xdr:to>
      <xdr:col>30</xdr:col>
      <xdr:colOff>466725</xdr:colOff>
      <xdr:row>94</xdr:row>
      <xdr:rowOff>68982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2450" y="17745075"/>
          <a:ext cx="7772400" cy="20311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</xdr:row>
          <xdr:rowOff>0</xdr:rowOff>
        </xdr:from>
        <xdr:to>
          <xdr:col>17</xdr:col>
          <xdr:colOff>590550</xdr:colOff>
          <xdr:row>4</xdr:row>
          <xdr:rowOff>19050</xdr:rowOff>
        </xdr:to>
        <xdr:sp macro="" textlink="">
          <xdr:nvSpPr>
            <xdr:cNvPr id="15361" name="Group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C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지급구분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</xdr:row>
          <xdr:rowOff>104775</xdr:rowOff>
        </xdr:from>
        <xdr:to>
          <xdr:col>15</xdr:col>
          <xdr:colOff>885825</xdr:colOff>
          <xdr:row>3</xdr:row>
          <xdr:rowOff>95250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C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매일지급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2</xdr:row>
          <xdr:rowOff>104775</xdr:rowOff>
        </xdr:from>
        <xdr:to>
          <xdr:col>17</xdr:col>
          <xdr:colOff>304800</xdr:colOff>
          <xdr:row>3</xdr:row>
          <xdr:rowOff>95250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C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일정기간 지급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257175</xdr:colOff>
          <xdr:row>1</xdr:row>
          <xdr:rowOff>9525</xdr:rowOff>
        </xdr:from>
        <xdr:to>
          <xdr:col>23</xdr:col>
          <xdr:colOff>66675</xdr:colOff>
          <xdr:row>4</xdr:row>
          <xdr:rowOff>114300</xdr:rowOff>
        </xdr:to>
        <xdr:sp macro="" textlink="">
          <xdr:nvSpPr>
            <xdr:cNvPr id="15364" name="Group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C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고용·산재 원수급인 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381000</xdr:colOff>
          <xdr:row>2</xdr:row>
          <xdr:rowOff>133350</xdr:rowOff>
        </xdr:from>
        <xdr:to>
          <xdr:col>20</xdr:col>
          <xdr:colOff>514350</xdr:colOff>
          <xdr:row>4</xdr:row>
          <xdr:rowOff>19050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C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하수급인 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</xdr:row>
          <xdr:rowOff>161925</xdr:rowOff>
        </xdr:from>
        <xdr:to>
          <xdr:col>22</xdr:col>
          <xdr:colOff>533400</xdr:colOff>
          <xdr:row>4</xdr:row>
          <xdr:rowOff>47625</xdr:rowOff>
        </xdr:to>
        <xdr:sp macro="" textlink="">
          <xdr:nvSpPr>
            <xdr:cNvPr id="15366" name="Option Button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C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원수급인 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28575</xdr:rowOff>
        </xdr:from>
        <xdr:to>
          <xdr:col>3</xdr:col>
          <xdr:colOff>57150</xdr:colOff>
          <xdr:row>3</xdr:row>
          <xdr:rowOff>76200</xdr:rowOff>
        </xdr:to>
        <xdr:sp macro="" textlink="">
          <xdr:nvSpPr>
            <xdr:cNvPr id="15367" name="Group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C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급여입력구분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57150</xdr:rowOff>
        </xdr:from>
        <xdr:to>
          <xdr:col>1</xdr:col>
          <xdr:colOff>38100</xdr:colOff>
          <xdr:row>3</xdr:row>
          <xdr:rowOff>47625</xdr:rowOff>
        </xdr:to>
        <xdr:sp macro="" textlink="">
          <xdr:nvSpPr>
            <xdr:cNvPr id="15368" name="Option Button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C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급여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66675</xdr:rowOff>
        </xdr:from>
        <xdr:to>
          <xdr:col>2</xdr:col>
          <xdr:colOff>257175</xdr:colOff>
          <xdr:row>3</xdr:row>
          <xdr:rowOff>57150</xdr:rowOff>
        </xdr:to>
        <xdr:sp macro="" textlink="">
          <xdr:nvSpPr>
            <xdr:cNvPr id="15369" name="Option Button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C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일용직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466725</xdr:colOff>
          <xdr:row>9</xdr:row>
          <xdr:rowOff>66675</xdr:rowOff>
        </xdr:from>
        <xdr:to>
          <xdr:col>20</xdr:col>
          <xdr:colOff>361950</xdr:colOff>
          <xdr:row>11</xdr:row>
          <xdr:rowOff>142875</xdr:rowOff>
        </xdr:to>
        <xdr:sp macro="" textlink="">
          <xdr:nvSpPr>
            <xdr:cNvPr id="15370" name="Group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C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상시근로자 5인이상 여부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628650</xdr:colOff>
          <xdr:row>9</xdr:row>
          <xdr:rowOff>209550</xdr:rowOff>
        </xdr:from>
        <xdr:to>
          <xdr:col>18</xdr:col>
          <xdr:colOff>628650</xdr:colOff>
          <xdr:row>11</xdr:row>
          <xdr:rowOff>38100</xdr:rowOff>
        </xdr:to>
        <xdr:sp macro="" textlink="">
          <xdr:nvSpPr>
            <xdr:cNvPr id="15371" name="Option Button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C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5인 미만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9</xdr:row>
          <xdr:rowOff>209550</xdr:rowOff>
        </xdr:from>
        <xdr:to>
          <xdr:col>20</xdr:col>
          <xdr:colOff>76200</xdr:colOff>
          <xdr:row>11</xdr:row>
          <xdr:rowOff>38100</xdr:rowOff>
        </xdr:to>
        <xdr:sp macro="" textlink="">
          <xdr:nvSpPr>
            <xdr:cNvPr id="15372" name="Option Button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C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5인 이상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466725</xdr:colOff>
          <xdr:row>13</xdr:row>
          <xdr:rowOff>95250</xdr:rowOff>
        </xdr:from>
        <xdr:to>
          <xdr:col>20</xdr:col>
          <xdr:colOff>381000</xdr:colOff>
          <xdr:row>16</xdr:row>
          <xdr:rowOff>180975</xdr:rowOff>
        </xdr:to>
        <xdr:sp macro="" textlink="">
          <xdr:nvSpPr>
            <xdr:cNvPr id="15373" name="Group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C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연차 수당 평균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628650</xdr:colOff>
          <xdr:row>14</xdr:row>
          <xdr:rowOff>161925</xdr:rowOff>
        </xdr:from>
        <xdr:to>
          <xdr:col>18</xdr:col>
          <xdr:colOff>647700</xdr:colOff>
          <xdr:row>15</xdr:row>
          <xdr:rowOff>200025</xdr:rowOff>
        </xdr:to>
        <xdr:sp macro="" textlink="">
          <xdr:nvSpPr>
            <xdr:cNvPr id="15374" name="Option Button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C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연차 미사용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14</xdr:row>
          <xdr:rowOff>161925</xdr:rowOff>
        </xdr:from>
        <xdr:to>
          <xdr:col>20</xdr:col>
          <xdr:colOff>123825</xdr:colOff>
          <xdr:row>15</xdr:row>
          <xdr:rowOff>200025</xdr:rowOff>
        </xdr:to>
        <xdr:sp macro="" textlink="">
          <xdr:nvSpPr>
            <xdr:cNvPr id="15375" name="Option Button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C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연차 사용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447675</xdr:colOff>
          <xdr:row>6</xdr:row>
          <xdr:rowOff>57150</xdr:rowOff>
        </xdr:from>
        <xdr:to>
          <xdr:col>20</xdr:col>
          <xdr:colOff>390525</xdr:colOff>
          <xdr:row>8</xdr:row>
          <xdr:rowOff>171450</xdr:rowOff>
        </xdr:to>
        <xdr:sp macro="" textlink="">
          <xdr:nvSpPr>
            <xdr:cNvPr id="15376" name="Group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C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주휴일 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7</xdr:row>
          <xdr:rowOff>28575</xdr:rowOff>
        </xdr:from>
        <xdr:to>
          <xdr:col>18</xdr:col>
          <xdr:colOff>590550</xdr:colOff>
          <xdr:row>8</xdr:row>
          <xdr:rowOff>66675</xdr:rowOff>
        </xdr:to>
        <xdr:sp macro="" textlink="">
          <xdr:nvSpPr>
            <xdr:cNvPr id="15377" name="Option Button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C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실제 일수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</xdr:row>
          <xdr:rowOff>38100</xdr:rowOff>
        </xdr:from>
        <xdr:to>
          <xdr:col>20</xdr:col>
          <xdr:colOff>180975</xdr:colOff>
          <xdr:row>8</xdr:row>
          <xdr:rowOff>76200</xdr:rowOff>
        </xdr:to>
        <xdr:sp macro="" textlink="">
          <xdr:nvSpPr>
            <xdr:cNvPr id="15378" name="Option Button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C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해당 월(일수/7) 평균</a:t>
              </a:r>
            </a:p>
          </xdr:txBody>
        </xdr:sp>
        <xdr:clientData/>
      </xdr:twoCellAnchor>
    </mc:Choice>
    <mc:Fallback/>
  </mc:AlternateContent>
  <xdr:twoCellAnchor editAs="oneCell">
    <xdr:from>
      <xdr:col>18</xdr:col>
      <xdr:colOff>914400</xdr:colOff>
      <xdr:row>23</xdr:row>
      <xdr:rowOff>171450</xdr:rowOff>
    </xdr:from>
    <xdr:to>
      <xdr:col>21</xdr:col>
      <xdr:colOff>381290</xdr:colOff>
      <xdr:row>30</xdr:row>
      <xdr:rowOff>200236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4829175"/>
          <a:ext cx="2076740" cy="15146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200025</xdr:colOff>
      <xdr:row>17</xdr:row>
      <xdr:rowOff>200025</xdr:rowOff>
    </xdr:from>
    <xdr:to>
      <xdr:col>29</xdr:col>
      <xdr:colOff>352425</xdr:colOff>
      <xdr:row>43</xdr:row>
      <xdr:rowOff>58816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3175" y="3762375"/>
          <a:ext cx="7772400" cy="53070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457200</xdr:colOff>
      <xdr:row>9</xdr:row>
      <xdr:rowOff>145182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0"/>
          <a:ext cx="7772400" cy="2031132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476250</xdr:colOff>
      <xdr:row>45</xdr:row>
      <xdr:rowOff>28575</xdr:rowOff>
    </xdr:from>
    <xdr:to>
      <xdr:col>28</xdr:col>
      <xdr:colOff>552450</xdr:colOff>
      <xdr:row>68</xdr:row>
      <xdr:rowOff>202120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0" y="9458325"/>
          <a:ext cx="7772400" cy="50408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390525</xdr:colOff>
      <xdr:row>17</xdr:row>
      <xdr:rowOff>0</xdr:rowOff>
    </xdr:from>
    <xdr:to>
      <xdr:col>22</xdr:col>
      <xdr:colOff>619125</xdr:colOff>
      <xdr:row>43</xdr:row>
      <xdr:rowOff>191256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3581400"/>
          <a:ext cx="7772400" cy="56586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29</xdr:row>
      <xdr:rowOff>0</xdr:rowOff>
    </xdr:from>
    <xdr:to>
      <xdr:col>30</xdr:col>
      <xdr:colOff>228600</xdr:colOff>
      <xdr:row>58</xdr:row>
      <xdr:rowOff>140969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7150" y="6172200"/>
          <a:ext cx="7772400" cy="62179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/Downloads/00%20-%20&#51076;&#44552;&#47749;&#49464;&#49436;/1%20-%20&#50641;&#49472;%20&#51077;&#47141;%20-%20&#51076;&#44552;&#47749;&#49464;&#49436;%20&#44368;&#48512;&#51032;&#47924;%20(2021.11.19.&#49884;&#54665;)%202022-01-08%20(&#53664;&#50836;&#51068;)%20&#51452;&#54889;&#44508;%20&#51089;&#49457;&#485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/Downloads/00%20-%20&#51076;&#44552;&#47749;&#49464;&#49436;/0%20-%20&#50641;&#49472;%20&#51077;&#47141;%20-%20&#51076;&#44552;&#47749;&#49464;&#49436;%20&#44368;&#48512;&#51032;&#47924;%20(2021.11.19.&#49884;&#54665;)%202022-01-08%20(&#53664;&#50836;&#51068;)%20&#51452;&#54889;&#44508;%20&#51089;&#49457;&#4851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주민번호체크"/>
      <sheetName val="휴게시간"/>
      <sheetName val="연차미사용수당"/>
      <sheetName val="통상임금"/>
      <sheetName val="근로시간=근무시간-휴게시간"/>
      <sheetName val="주휴수당"/>
      <sheetName val="주휴일 일수"/>
      <sheetName val="최저임금"/>
      <sheetName val="Sheet1"/>
      <sheetName val="임금명세서(연차 원칙 연정산 (회계연도기준 1월지급))"/>
      <sheetName val="임금명세서(연차 평균 월 정산 인정여부불투명)"/>
      <sheetName val="임금명세서(5인미만) 식당 외국인"/>
      <sheetName val="일용근로자 유형"/>
      <sheetName val="임금명세서(일당직) (주 15시간미만 초단시간)"/>
      <sheetName val="임금명세서(일당직) (일급입력)"/>
      <sheetName val="일용직대장(요일)"/>
      <sheetName val="임금명세서(일용직)"/>
      <sheetName val="임금명세서(시급) (시급입력)"/>
      <sheetName val="시급"/>
      <sheetName val="임금명세서(시급) (①총근로시간수+②시급입력)"/>
      <sheetName val="2021간이세액표"/>
      <sheetName val="&lt;-구분-&gt;"/>
      <sheetName val="표준근로계약서"/>
      <sheetName val="근로자명부"/>
      <sheetName val="직원별 임금대장(별지 제17호서식)"/>
      <sheetName val="표준근로계약서 (18세 미만)"/>
      <sheetName val="건설일용근로자"/>
      <sheetName val="단시간근로자"/>
      <sheetName val="근로시간"/>
      <sheetName val="연장 근로의 제한"/>
      <sheetName val="5인미만사업장"/>
      <sheetName val="연장·야간 및 휴일 근로"/>
      <sheetName val="취업규칙(10인이상)"/>
    </sheetNames>
    <sheetDataSet>
      <sheetData sheetId="0"/>
      <sheetData sheetId="1"/>
      <sheetData sheetId="2">
        <row r="44">
          <cell r="V44">
            <v>1</v>
          </cell>
          <cell r="W44">
            <v>15</v>
          </cell>
        </row>
        <row r="45">
          <cell r="V45">
            <v>2</v>
          </cell>
          <cell r="W45">
            <v>15</v>
          </cell>
        </row>
        <row r="46">
          <cell r="V46">
            <v>3</v>
          </cell>
          <cell r="W46">
            <v>16</v>
          </cell>
        </row>
        <row r="47">
          <cell r="V47">
            <v>4</v>
          </cell>
          <cell r="W47">
            <v>16</v>
          </cell>
        </row>
        <row r="48">
          <cell r="V48">
            <v>5</v>
          </cell>
          <cell r="W48">
            <v>17</v>
          </cell>
        </row>
        <row r="49">
          <cell r="V49">
            <v>6</v>
          </cell>
          <cell r="W49">
            <v>17</v>
          </cell>
        </row>
        <row r="50">
          <cell r="V50">
            <v>7</v>
          </cell>
          <cell r="W50">
            <v>18</v>
          </cell>
        </row>
        <row r="51">
          <cell r="V51">
            <v>8</v>
          </cell>
          <cell r="W51">
            <v>18</v>
          </cell>
        </row>
        <row r="52">
          <cell r="V52">
            <v>9</v>
          </cell>
          <cell r="W52">
            <v>19</v>
          </cell>
        </row>
        <row r="53">
          <cell r="V53">
            <v>10</v>
          </cell>
          <cell r="W53">
            <v>19</v>
          </cell>
        </row>
        <row r="54">
          <cell r="V54">
            <v>11</v>
          </cell>
          <cell r="W54">
            <v>20</v>
          </cell>
        </row>
        <row r="55">
          <cell r="V55">
            <v>12</v>
          </cell>
          <cell r="W55">
            <v>20</v>
          </cell>
        </row>
        <row r="56">
          <cell r="V56">
            <v>13</v>
          </cell>
          <cell r="W56">
            <v>21</v>
          </cell>
        </row>
        <row r="57">
          <cell r="V57">
            <v>14</v>
          </cell>
          <cell r="W57">
            <v>21</v>
          </cell>
        </row>
        <row r="58">
          <cell r="V58">
            <v>15</v>
          </cell>
          <cell r="W58">
            <v>22</v>
          </cell>
        </row>
        <row r="59">
          <cell r="V59">
            <v>16</v>
          </cell>
          <cell r="W59">
            <v>22</v>
          </cell>
        </row>
        <row r="60">
          <cell r="V60">
            <v>17</v>
          </cell>
          <cell r="W60">
            <v>23</v>
          </cell>
        </row>
        <row r="61">
          <cell r="V61">
            <v>18</v>
          </cell>
          <cell r="W61">
            <v>23</v>
          </cell>
        </row>
        <row r="62">
          <cell r="V62">
            <v>19</v>
          </cell>
          <cell r="W62">
            <v>24</v>
          </cell>
        </row>
        <row r="63">
          <cell r="V63">
            <v>20</v>
          </cell>
          <cell r="W63">
            <v>24</v>
          </cell>
        </row>
        <row r="64">
          <cell r="V64">
            <v>21</v>
          </cell>
          <cell r="W64">
            <v>25</v>
          </cell>
        </row>
        <row r="65">
          <cell r="V65">
            <v>22</v>
          </cell>
          <cell r="W65">
            <v>25</v>
          </cell>
        </row>
        <row r="66">
          <cell r="V66">
            <v>23</v>
          </cell>
          <cell r="W66">
            <v>25</v>
          </cell>
        </row>
        <row r="67">
          <cell r="V67">
            <v>24</v>
          </cell>
          <cell r="W67">
            <v>25</v>
          </cell>
        </row>
        <row r="68">
          <cell r="V68">
            <v>25</v>
          </cell>
          <cell r="W68">
            <v>25</v>
          </cell>
        </row>
        <row r="69">
          <cell r="V69">
            <v>26</v>
          </cell>
          <cell r="W69">
            <v>25</v>
          </cell>
        </row>
        <row r="70">
          <cell r="V70">
            <v>27</v>
          </cell>
          <cell r="W70">
            <v>25</v>
          </cell>
        </row>
        <row r="71">
          <cell r="V71">
            <v>28</v>
          </cell>
          <cell r="W71">
            <v>25</v>
          </cell>
        </row>
        <row r="72">
          <cell r="V72">
            <v>29</v>
          </cell>
          <cell r="W72">
            <v>25</v>
          </cell>
        </row>
        <row r="73">
          <cell r="V73">
            <v>30</v>
          </cell>
          <cell r="W73">
            <v>25</v>
          </cell>
        </row>
        <row r="74">
          <cell r="V74">
            <v>31</v>
          </cell>
          <cell r="W74">
            <v>25</v>
          </cell>
        </row>
        <row r="75">
          <cell r="V75">
            <v>32</v>
          </cell>
          <cell r="W75">
            <v>25</v>
          </cell>
        </row>
        <row r="76">
          <cell r="V76">
            <v>33</v>
          </cell>
          <cell r="W76">
            <v>25</v>
          </cell>
        </row>
        <row r="77">
          <cell r="V77">
            <v>34</v>
          </cell>
          <cell r="W77">
            <v>25</v>
          </cell>
        </row>
        <row r="78">
          <cell r="V78">
            <v>35</v>
          </cell>
          <cell r="W78">
            <v>25</v>
          </cell>
        </row>
        <row r="79">
          <cell r="V79">
            <v>36</v>
          </cell>
          <cell r="W79">
            <v>25</v>
          </cell>
        </row>
        <row r="80">
          <cell r="V80">
            <v>37</v>
          </cell>
          <cell r="W80">
            <v>25</v>
          </cell>
        </row>
        <row r="81">
          <cell r="V81">
            <v>38</v>
          </cell>
          <cell r="W81">
            <v>25</v>
          </cell>
        </row>
        <row r="82">
          <cell r="V82">
            <v>39</v>
          </cell>
          <cell r="W82">
            <v>25</v>
          </cell>
        </row>
        <row r="83">
          <cell r="V83">
            <v>40</v>
          </cell>
          <cell r="W83">
            <v>25</v>
          </cell>
        </row>
        <row r="84">
          <cell r="V84">
            <v>41</v>
          </cell>
          <cell r="W84">
            <v>25</v>
          </cell>
        </row>
        <row r="85">
          <cell r="V85">
            <v>42</v>
          </cell>
          <cell r="W85">
            <v>25</v>
          </cell>
        </row>
        <row r="86">
          <cell r="V86">
            <v>43</v>
          </cell>
          <cell r="W86">
            <v>25</v>
          </cell>
        </row>
        <row r="87">
          <cell r="V87">
            <v>44</v>
          </cell>
          <cell r="W87">
            <v>25</v>
          </cell>
        </row>
        <row r="88">
          <cell r="V88">
            <v>45</v>
          </cell>
          <cell r="W88">
            <v>25</v>
          </cell>
        </row>
        <row r="89">
          <cell r="V89">
            <v>46</v>
          </cell>
          <cell r="W89">
            <v>25</v>
          </cell>
        </row>
        <row r="90">
          <cell r="V90">
            <v>47</v>
          </cell>
          <cell r="W90">
            <v>25</v>
          </cell>
        </row>
        <row r="91">
          <cell r="V91">
            <v>48</v>
          </cell>
          <cell r="W91">
            <v>25</v>
          </cell>
        </row>
        <row r="92">
          <cell r="V92">
            <v>49</v>
          </cell>
          <cell r="W92">
            <v>25</v>
          </cell>
        </row>
        <row r="93">
          <cell r="V93">
            <v>50</v>
          </cell>
          <cell r="W93">
            <v>25</v>
          </cell>
        </row>
        <row r="94">
          <cell r="V94">
            <v>51</v>
          </cell>
          <cell r="W94">
            <v>25</v>
          </cell>
        </row>
        <row r="95">
          <cell r="V95">
            <v>52</v>
          </cell>
          <cell r="W95">
            <v>25</v>
          </cell>
        </row>
        <row r="96">
          <cell r="V96">
            <v>53</v>
          </cell>
          <cell r="W96">
            <v>25</v>
          </cell>
        </row>
        <row r="97">
          <cell r="V97">
            <v>54</v>
          </cell>
          <cell r="W97">
            <v>25</v>
          </cell>
        </row>
        <row r="98">
          <cell r="V98">
            <v>55</v>
          </cell>
          <cell r="W98">
            <v>25</v>
          </cell>
        </row>
        <row r="99">
          <cell r="V99">
            <v>56</v>
          </cell>
          <cell r="W99">
            <v>25</v>
          </cell>
        </row>
        <row r="100">
          <cell r="V100">
            <v>57</v>
          </cell>
          <cell r="W100">
            <v>25</v>
          </cell>
        </row>
        <row r="101">
          <cell r="V101">
            <v>58</v>
          </cell>
          <cell r="W101">
            <v>25</v>
          </cell>
        </row>
        <row r="102">
          <cell r="V102">
            <v>59</v>
          </cell>
          <cell r="W102">
            <v>25</v>
          </cell>
        </row>
        <row r="103">
          <cell r="V103">
            <v>60</v>
          </cell>
          <cell r="W103">
            <v>25</v>
          </cell>
        </row>
        <row r="104">
          <cell r="V104">
            <v>61</v>
          </cell>
          <cell r="W104">
            <v>25</v>
          </cell>
        </row>
        <row r="105">
          <cell r="V105">
            <v>62</v>
          </cell>
          <cell r="W105">
            <v>25</v>
          </cell>
        </row>
        <row r="106">
          <cell r="V106">
            <v>63</v>
          </cell>
          <cell r="W106">
            <v>25</v>
          </cell>
        </row>
        <row r="107">
          <cell r="V107">
            <v>64</v>
          </cell>
          <cell r="W107">
            <v>25</v>
          </cell>
        </row>
        <row r="108">
          <cell r="V108">
            <v>65</v>
          </cell>
          <cell r="W108">
            <v>25</v>
          </cell>
        </row>
        <row r="109">
          <cell r="V109">
            <v>66</v>
          </cell>
          <cell r="W109">
            <v>25</v>
          </cell>
        </row>
        <row r="110">
          <cell r="V110">
            <v>67</v>
          </cell>
          <cell r="W110">
            <v>25</v>
          </cell>
        </row>
        <row r="111">
          <cell r="V111">
            <v>68</v>
          </cell>
          <cell r="W111">
            <v>25</v>
          </cell>
        </row>
        <row r="112">
          <cell r="V112">
            <v>69</v>
          </cell>
          <cell r="W112">
            <v>25</v>
          </cell>
        </row>
        <row r="113">
          <cell r="V113">
            <v>70</v>
          </cell>
          <cell r="W113">
            <v>25</v>
          </cell>
        </row>
        <row r="114">
          <cell r="V114">
            <v>71</v>
          </cell>
          <cell r="W114">
            <v>25</v>
          </cell>
        </row>
        <row r="115">
          <cell r="V115">
            <v>72</v>
          </cell>
          <cell r="W115">
            <v>25</v>
          </cell>
        </row>
        <row r="116">
          <cell r="V116">
            <v>73</v>
          </cell>
          <cell r="W116">
            <v>25</v>
          </cell>
        </row>
        <row r="117">
          <cell r="V117">
            <v>74</v>
          </cell>
          <cell r="W117">
            <v>25</v>
          </cell>
        </row>
        <row r="118">
          <cell r="V118">
            <v>75</v>
          </cell>
          <cell r="W118">
            <v>25</v>
          </cell>
        </row>
        <row r="119">
          <cell r="V119">
            <v>76</v>
          </cell>
          <cell r="W119">
            <v>25</v>
          </cell>
        </row>
        <row r="120">
          <cell r="V120">
            <v>77</v>
          </cell>
          <cell r="W120">
            <v>25</v>
          </cell>
        </row>
        <row r="121">
          <cell r="V121">
            <v>78</v>
          </cell>
          <cell r="W121">
            <v>25</v>
          </cell>
        </row>
        <row r="122">
          <cell r="V122">
            <v>79</v>
          </cell>
          <cell r="W122">
            <v>25</v>
          </cell>
        </row>
        <row r="123">
          <cell r="V123">
            <v>80</v>
          </cell>
          <cell r="W123">
            <v>25</v>
          </cell>
        </row>
        <row r="124">
          <cell r="V124">
            <v>81</v>
          </cell>
          <cell r="W124">
            <v>25</v>
          </cell>
        </row>
        <row r="125">
          <cell r="V125">
            <v>82</v>
          </cell>
          <cell r="W125">
            <v>25</v>
          </cell>
        </row>
        <row r="126">
          <cell r="V126">
            <v>83</v>
          </cell>
          <cell r="W126">
            <v>25</v>
          </cell>
        </row>
        <row r="127">
          <cell r="V127">
            <v>84</v>
          </cell>
          <cell r="W127">
            <v>25</v>
          </cell>
        </row>
        <row r="128">
          <cell r="V128">
            <v>85</v>
          </cell>
          <cell r="W128">
            <v>25</v>
          </cell>
        </row>
        <row r="129">
          <cell r="V129">
            <v>86</v>
          </cell>
          <cell r="W129">
            <v>25</v>
          </cell>
        </row>
        <row r="130">
          <cell r="V130">
            <v>87</v>
          </cell>
          <cell r="W130">
            <v>25</v>
          </cell>
        </row>
        <row r="131">
          <cell r="V131">
            <v>88</v>
          </cell>
          <cell r="W131">
            <v>25</v>
          </cell>
        </row>
        <row r="132">
          <cell r="V132">
            <v>89</v>
          </cell>
          <cell r="W132">
            <v>25</v>
          </cell>
        </row>
        <row r="133">
          <cell r="V133">
            <v>90</v>
          </cell>
          <cell r="W133">
            <v>25</v>
          </cell>
        </row>
        <row r="134">
          <cell r="V134">
            <v>91</v>
          </cell>
          <cell r="W134">
            <v>25</v>
          </cell>
        </row>
        <row r="135">
          <cell r="V135">
            <v>92</v>
          </cell>
          <cell r="W135">
            <v>25</v>
          </cell>
        </row>
        <row r="136">
          <cell r="V136">
            <v>93</v>
          </cell>
          <cell r="W136">
            <v>25</v>
          </cell>
        </row>
        <row r="137">
          <cell r="V137">
            <v>94</v>
          </cell>
          <cell r="W137">
            <v>25</v>
          </cell>
        </row>
        <row r="138">
          <cell r="V138">
            <v>95</v>
          </cell>
          <cell r="W138">
            <v>25</v>
          </cell>
        </row>
        <row r="139">
          <cell r="V139">
            <v>96</v>
          </cell>
          <cell r="W139">
            <v>25</v>
          </cell>
        </row>
        <row r="140">
          <cell r="V140">
            <v>97</v>
          </cell>
          <cell r="W140">
            <v>25</v>
          </cell>
        </row>
        <row r="141">
          <cell r="V141">
            <v>98</v>
          </cell>
          <cell r="W141">
            <v>25</v>
          </cell>
        </row>
        <row r="142">
          <cell r="V142">
            <v>99</v>
          </cell>
          <cell r="W142">
            <v>25</v>
          </cell>
        </row>
        <row r="143">
          <cell r="V143">
            <v>100</v>
          </cell>
          <cell r="W143">
            <v>25</v>
          </cell>
        </row>
      </sheetData>
      <sheetData sheetId="3"/>
      <sheetData sheetId="4"/>
      <sheetData sheetId="5"/>
      <sheetData sheetId="6">
        <row r="3">
          <cell r="B3" t="str">
            <v>구분</v>
          </cell>
          <cell r="C3" t="str">
            <v>일수</v>
          </cell>
          <cell r="D3" t="str">
            <v>근무일수</v>
          </cell>
          <cell r="E3" t="str">
            <v>일요일 수</v>
          </cell>
          <cell r="F3" t="str">
            <v>토요일 수</v>
          </cell>
          <cell r="G3" t="str">
            <v>공휴일수(직접입력)</v>
          </cell>
          <cell r="H3" t="str">
            <v>주40시간 근무일수</v>
          </cell>
        </row>
        <row r="4">
          <cell r="B4">
            <v>44197</v>
          </cell>
          <cell r="C4">
            <v>31</v>
          </cell>
          <cell r="D4">
            <v>21</v>
          </cell>
          <cell r="E4">
            <v>5</v>
          </cell>
          <cell r="F4">
            <v>5</v>
          </cell>
          <cell r="G4">
            <v>1</v>
          </cell>
          <cell r="H4">
            <v>20</v>
          </cell>
        </row>
        <row r="5">
          <cell r="B5">
            <v>44228</v>
          </cell>
          <cell r="C5">
            <v>28</v>
          </cell>
          <cell r="D5">
            <v>20</v>
          </cell>
          <cell r="E5">
            <v>4</v>
          </cell>
          <cell r="F5">
            <v>4</v>
          </cell>
          <cell r="G5">
            <v>2</v>
          </cell>
          <cell r="H5">
            <v>18</v>
          </cell>
        </row>
        <row r="6">
          <cell r="B6">
            <v>44256</v>
          </cell>
          <cell r="C6">
            <v>31</v>
          </cell>
          <cell r="D6">
            <v>23</v>
          </cell>
          <cell r="E6">
            <v>4</v>
          </cell>
          <cell r="F6">
            <v>4</v>
          </cell>
          <cell r="G6">
            <v>1</v>
          </cell>
          <cell r="H6">
            <v>22</v>
          </cell>
        </row>
        <row r="7">
          <cell r="B7">
            <v>44287</v>
          </cell>
          <cell r="C7">
            <v>30</v>
          </cell>
          <cell r="D7">
            <v>22</v>
          </cell>
          <cell r="E7">
            <v>4</v>
          </cell>
          <cell r="F7">
            <v>4</v>
          </cell>
          <cell r="G7">
            <v>0</v>
          </cell>
          <cell r="H7">
            <v>22</v>
          </cell>
        </row>
        <row r="8">
          <cell r="B8">
            <v>44317</v>
          </cell>
          <cell r="C8">
            <v>31</v>
          </cell>
          <cell r="D8">
            <v>21</v>
          </cell>
          <cell r="E8">
            <v>5</v>
          </cell>
          <cell r="F8">
            <v>5</v>
          </cell>
          <cell r="G8">
            <v>2</v>
          </cell>
          <cell r="H8">
            <v>19</v>
          </cell>
        </row>
        <row r="9">
          <cell r="B9">
            <v>44348</v>
          </cell>
          <cell r="C9">
            <v>30</v>
          </cell>
          <cell r="D9">
            <v>22</v>
          </cell>
          <cell r="E9">
            <v>4</v>
          </cell>
          <cell r="F9">
            <v>4</v>
          </cell>
          <cell r="G9">
            <v>0</v>
          </cell>
          <cell r="H9">
            <v>22</v>
          </cell>
        </row>
        <row r="10">
          <cell r="B10">
            <v>44378</v>
          </cell>
          <cell r="C10">
            <v>31</v>
          </cell>
          <cell r="D10">
            <v>22</v>
          </cell>
          <cell r="E10">
            <v>4</v>
          </cell>
          <cell r="F10">
            <v>5</v>
          </cell>
          <cell r="G10">
            <v>0</v>
          </cell>
          <cell r="H10">
            <v>22</v>
          </cell>
        </row>
        <row r="11">
          <cell r="B11">
            <v>44409</v>
          </cell>
          <cell r="C11">
            <v>31</v>
          </cell>
          <cell r="D11">
            <v>22</v>
          </cell>
          <cell r="E11">
            <v>5</v>
          </cell>
          <cell r="F11">
            <v>4</v>
          </cell>
          <cell r="G11">
            <v>1</v>
          </cell>
          <cell r="H11">
            <v>21</v>
          </cell>
        </row>
        <row r="12">
          <cell r="B12">
            <v>44440</v>
          </cell>
          <cell r="C12">
            <v>30</v>
          </cell>
          <cell r="D12">
            <v>22</v>
          </cell>
          <cell r="E12">
            <v>4</v>
          </cell>
          <cell r="F12">
            <v>4</v>
          </cell>
          <cell r="G12">
            <v>3</v>
          </cell>
          <cell r="H12">
            <v>19</v>
          </cell>
        </row>
        <row r="13">
          <cell r="B13">
            <v>44470</v>
          </cell>
          <cell r="C13">
            <v>31</v>
          </cell>
          <cell r="D13">
            <v>21</v>
          </cell>
          <cell r="E13">
            <v>5</v>
          </cell>
          <cell r="F13">
            <v>5</v>
          </cell>
          <cell r="G13">
            <v>2</v>
          </cell>
          <cell r="H13">
            <v>19</v>
          </cell>
        </row>
        <row r="14">
          <cell r="B14">
            <v>44501</v>
          </cell>
          <cell r="C14">
            <v>30</v>
          </cell>
          <cell r="D14">
            <v>22</v>
          </cell>
          <cell r="E14">
            <v>4</v>
          </cell>
          <cell r="F14">
            <v>4</v>
          </cell>
          <cell r="G14">
            <v>0</v>
          </cell>
          <cell r="H14">
            <v>22</v>
          </cell>
        </row>
        <row r="15">
          <cell r="B15">
            <v>44531</v>
          </cell>
          <cell r="C15">
            <v>31</v>
          </cell>
          <cell r="D15">
            <v>23</v>
          </cell>
          <cell r="E15">
            <v>4</v>
          </cell>
          <cell r="F15">
            <v>4</v>
          </cell>
          <cell r="G15">
            <v>0</v>
          </cell>
          <cell r="H15">
            <v>23</v>
          </cell>
        </row>
        <row r="16">
          <cell r="B16">
            <v>44562</v>
          </cell>
          <cell r="C16">
            <v>31</v>
          </cell>
          <cell r="D16">
            <v>21</v>
          </cell>
          <cell r="E16">
            <v>5</v>
          </cell>
          <cell r="F16">
            <v>5</v>
          </cell>
          <cell r="G16">
            <v>1</v>
          </cell>
          <cell r="H16">
            <v>20</v>
          </cell>
        </row>
        <row r="17">
          <cell r="B17">
            <v>44593</v>
          </cell>
          <cell r="C17">
            <v>28</v>
          </cell>
          <cell r="D17">
            <v>20</v>
          </cell>
          <cell r="E17">
            <v>4</v>
          </cell>
          <cell r="F17">
            <v>4</v>
          </cell>
          <cell r="G17">
            <v>2</v>
          </cell>
          <cell r="H17">
            <v>18</v>
          </cell>
        </row>
        <row r="18">
          <cell r="B18">
            <v>44621</v>
          </cell>
          <cell r="C18">
            <v>31</v>
          </cell>
          <cell r="D18">
            <v>23</v>
          </cell>
          <cell r="E18">
            <v>4</v>
          </cell>
          <cell r="F18">
            <v>4</v>
          </cell>
          <cell r="G18">
            <v>2</v>
          </cell>
          <cell r="H18">
            <v>21</v>
          </cell>
        </row>
        <row r="19">
          <cell r="B19">
            <v>44652</v>
          </cell>
          <cell r="C19">
            <v>30</v>
          </cell>
          <cell r="D19">
            <v>21</v>
          </cell>
          <cell r="E19">
            <v>4</v>
          </cell>
          <cell r="F19">
            <v>5</v>
          </cell>
          <cell r="G19">
            <v>0</v>
          </cell>
          <cell r="H19">
            <v>21</v>
          </cell>
        </row>
        <row r="20">
          <cell r="B20">
            <v>44682</v>
          </cell>
          <cell r="C20">
            <v>31</v>
          </cell>
          <cell r="D20">
            <v>22</v>
          </cell>
          <cell r="E20">
            <v>5</v>
          </cell>
          <cell r="F20">
            <v>4</v>
          </cell>
          <cell r="G20">
            <v>1</v>
          </cell>
          <cell r="H20">
            <v>21</v>
          </cell>
        </row>
        <row r="21">
          <cell r="B21">
            <v>44713</v>
          </cell>
          <cell r="C21">
            <v>30</v>
          </cell>
          <cell r="D21">
            <v>22</v>
          </cell>
          <cell r="E21">
            <v>4</v>
          </cell>
          <cell r="F21">
            <v>4</v>
          </cell>
          <cell r="G21">
            <v>2</v>
          </cell>
          <cell r="H21">
            <v>20</v>
          </cell>
        </row>
        <row r="22">
          <cell r="B22">
            <v>44743</v>
          </cell>
          <cell r="C22">
            <v>31</v>
          </cell>
          <cell r="D22">
            <v>21</v>
          </cell>
          <cell r="E22">
            <v>5</v>
          </cell>
          <cell r="F22">
            <v>5</v>
          </cell>
          <cell r="G22">
            <v>0</v>
          </cell>
          <cell r="H22">
            <v>21</v>
          </cell>
        </row>
        <row r="23">
          <cell r="B23">
            <v>44774</v>
          </cell>
          <cell r="C23">
            <v>31</v>
          </cell>
          <cell r="D23">
            <v>23</v>
          </cell>
          <cell r="E23">
            <v>4</v>
          </cell>
          <cell r="F23">
            <v>4</v>
          </cell>
          <cell r="G23">
            <v>1</v>
          </cell>
          <cell r="H23">
            <v>22</v>
          </cell>
        </row>
        <row r="24">
          <cell r="B24">
            <v>44805</v>
          </cell>
          <cell r="C24">
            <v>30</v>
          </cell>
          <cell r="D24">
            <v>22</v>
          </cell>
          <cell r="E24">
            <v>4</v>
          </cell>
          <cell r="F24">
            <v>4</v>
          </cell>
          <cell r="G24">
            <v>2</v>
          </cell>
          <cell r="H24">
            <v>20</v>
          </cell>
        </row>
        <row r="25">
          <cell r="B25">
            <v>44835</v>
          </cell>
          <cell r="C25">
            <v>31</v>
          </cell>
          <cell r="D25">
            <v>21</v>
          </cell>
          <cell r="E25">
            <v>5</v>
          </cell>
          <cell r="F25">
            <v>5</v>
          </cell>
          <cell r="G25">
            <v>2</v>
          </cell>
          <cell r="H25">
            <v>19</v>
          </cell>
        </row>
        <row r="26">
          <cell r="B26">
            <v>44866</v>
          </cell>
          <cell r="C26">
            <v>30</v>
          </cell>
          <cell r="D26">
            <v>22</v>
          </cell>
          <cell r="E26">
            <v>4</v>
          </cell>
          <cell r="F26">
            <v>4</v>
          </cell>
          <cell r="G26">
            <v>0</v>
          </cell>
          <cell r="H26">
            <v>22</v>
          </cell>
        </row>
        <row r="27">
          <cell r="B27">
            <v>44896</v>
          </cell>
          <cell r="C27">
            <v>31</v>
          </cell>
          <cell r="D27">
            <v>22</v>
          </cell>
          <cell r="E27">
            <v>4</v>
          </cell>
          <cell r="F27">
            <v>5</v>
          </cell>
          <cell r="G27">
            <v>0</v>
          </cell>
          <cell r="H27">
            <v>22</v>
          </cell>
        </row>
        <row r="28">
          <cell r="B28">
            <v>44927</v>
          </cell>
          <cell r="C28">
            <v>31</v>
          </cell>
          <cell r="D28">
            <v>22</v>
          </cell>
          <cell r="E28">
            <v>5</v>
          </cell>
          <cell r="F28">
            <v>4</v>
          </cell>
          <cell r="G28">
            <v>2</v>
          </cell>
          <cell r="H28">
            <v>20</v>
          </cell>
        </row>
        <row r="29">
          <cell r="B29">
            <v>44958</v>
          </cell>
          <cell r="C29">
            <v>28</v>
          </cell>
          <cell r="D29">
            <v>20</v>
          </cell>
          <cell r="E29">
            <v>4</v>
          </cell>
          <cell r="F29">
            <v>4</v>
          </cell>
          <cell r="G29">
            <v>0</v>
          </cell>
          <cell r="H29">
            <v>20</v>
          </cell>
        </row>
        <row r="30">
          <cell r="B30">
            <v>44986</v>
          </cell>
          <cell r="C30">
            <v>31</v>
          </cell>
          <cell r="D30">
            <v>23</v>
          </cell>
          <cell r="E30">
            <v>4</v>
          </cell>
          <cell r="F30">
            <v>4</v>
          </cell>
          <cell r="G30">
            <v>1</v>
          </cell>
          <cell r="H30">
            <v>22</v>
          </cell>
        </row>
        <row r="31">
          <cell r="B31">
            <v>45017</v>
          </cell>
          <cell r="C31">
            <v>30</v>
          </cell>
          <cell r="D31">
            <v>20</v>
          </cell>
          <cell r="E31">
            <v>5</v>
          </cell>
          <cell r="F31">
            <v>5</v>
          </cell>
          <cell r="G31">
            <v>0</v>
          </cell>
          <cell r="H31">
            <v>20</v>
          </cell>
        </row>
        <row r="32">
          <cell r="B32">
            <v>45047</v>
          </cell>
          <cell r="C32">
            <v>31</v>
          </cell>
          <cell r="D32">
            <v>23</v>
          </cell>
          <cell r="E32">
            <v>4</v>
          </cell>
          <cell r="F32">
            <v>4</v>
          </cell>
          <cell r="G32">
            <v>2</v>
          </cell>
          <cell r="H32">
            <v>21</v>
          </cell>
        </row>
        <row r="33">
          <cell r="B33">
            <v>45078</v>
          </cell>
          <cell r="C33">
            <v>30</v>
          </cell>
          <cell r="D33">
            <v>22</v>
          </cell>
          <cell r="E33">
            <v>4</v>
          </cell>
          <cell r="F33">
            <v>4</v>
          </cell>
          <cell r="G33">
            <v>1</v>
          </cell>
          <cell r="H33">
            <v>21</v>
          </cell>
        </row>
        <row r="34">
          <cell r="B34">
            <v>45108</v>
          </cell>
          <cell r="C34">
            <v>31</v>
          </cell>
          <cell r="D34">
            <v>21</v>
          </cell>
          <cell r="E34">
            <v>5</v>
          </cell>
          <cell r="F34">
            <v>5</v>
          </cell>
          <cell r="G34">
            <v>0</v>
          </cell>
          <cell r="H34">
            <v>21</v>
          </cell>
        </row>
        <row r="35">
          <cell r="B35">
            <v>45139</v>
          </cell>
          <cell r="C35">
            <v>31</v>
          </cell>
          <cell r="D35">
            <v>23</v>
          </cell>
          <cell r="E35">
            <v>4</v>
          </cell>
          <cell r="F35">
            <v>4</v>
          </cell>
          <cell r="G35">
            <v>1</v>
          </cell>
          <cell r="H35">
            <v>22</v>
          </cell>
        </row>
        <row r="36">
          <cell r="B36">
            <v>45170</v>
          </cell>
          <cell r="C36">
            <v>30</v>
          </cell>
          <cell r="D36">
            <v>21</v>
          </cell>
          <cell r="E36">
            <v>4</v>
          </cell>
          <cell r="F36">
            <v>5</v>
          </cell>
          <cell r="G36">
            <v>2</v>
          </cell>
          <cell r="H36">
            <v>19</v>
          </cell>
        </row>
        <row r="37">
          <cell r="B37">
            <v>45200</v>
          </cell>
          <cell r="C37">
            <v>31</v>
          </cell>
          <cell r="D37">
            <v>22</v>
          </cell>
          <cell r="E37">
            <v>5</v>
          </cell>
          <cell r="F37">
            <v>4</v>
          </cell>
          <cell r="G37">
            <v>2</v>
          </cell>
          <cell r="H37">
            <v>20</v>
          </cell>
        </row>
        <row r="38">
          <cell r="B38">
            <v>45231</v>
          </cell>
          <cell r="C38">
            <v>30</v>
          </cell>
          <cell r="D38">
            <v>22</v>
          </cell>
          <cell r="E38">
            <v>4</v>
          </cell>
          <cell r="F38">
            <v>4</v>
          </cell>
          <cell r="G38">
            <v>0</v>
          </cell>
          <cell r="H38">
            <v>22</v>
          </cell>
        </row>
        <row r="39">
          <cell r="B39">
            <v>45261</v>
          </cell>
          <cell r="C39">
            <v>31</v>
          </cell>
          <cell r="D39">
            <v>21</v>
          </cell>
          <cell r="E39">
            <v>5</v>
          </cell>
          <cell r="F39">
            <v>5</v>
          </cell>
          <cell r="G39">
            <v>1</v>
          </cell>
          <cell r="H39">
            <v>20</v>
          </cell>
        </row>
        <row r="40">
          <cell r="B40">
            <v>45292</v>
          </cell>
          <cell r="C40">
            <v>31</v>
          </cell>
          <cell r="D40">
            <v>23</v>
          </cell>
          <cell r="E40">
            <v>4</v>
          </cell>
          <cell r="F40">
            <v>4</v>
          </cell>
          <cell r="G40">
            <v>1</v>
          </cell>
          <cell r="H40">
            <v>22</v>
          </cell>
        </row>
        <row r="41">
          <cell r="B41">
            <v>45323</v>
          </cell>
          <cell r="C41">
            <v>29</v>
          </cell>
          <cell r="D41">
            <v>21</v>
          </cell>
          <cell r="E41">
            <v>4</v>
          </cell>
          <cell r="F41">
            <v>4</v>
          </cell>
          <cell r="G41">
            <v>2</v>
          </cell>
          <cell r="H41">
            <v>19</v>
          </cell>
        </row>
        <row r="42">
          <cell r="B42">
            <v>45352</v>
          </cell>
          <cell r="C42">
            <v>31</v>
          </cell>
          <cell r="D42">
            <v>21</v>
          </cell>
          <cell r="E42">
            <v>5</v>
          </cell>
          <cell r="F42">
            <v>5</v>
          </cell>
          <cell r="G42">
            <v>1</v>
          </cell>
          <cell r="H42">
            <v>20</v>
          </cell>
        </row>
        <row r="43">
          <cell r="B43">
            <v>45383</v>
          </cell>
          <cell r="C43">
            <v>30</v>
          </cell>
          <cell r="D43">
            <v>22</v>
          </cell>
          <cell r="E43">
            <v>4</v>
          </cell>
          <cell r="F43">
            <v>4</v>
          </cell>
          <cell r="G43">
            <v>0</v>
          </cell>
          <cell r="H43">
            <v>22</v>
          </cell>
        </row>
        <row r="44">
          <cell r="B44">
            <v>45413</v>
          </cell>
          <cell r="C44">
            <v>31</v>
          </cell>
          <cell r="D44">
            <v>23</v>
          </cell>
          <cell r="E44">
            <v>4</v>
          </cell>
          <cell r="F44">
            <v>4</v>
          </cell>
          <cell r="G44">
            <v>3</v>
          </cell>
          <cell r="H44">
            <v>20</v>
          </cell>
        </row>
        <row r="45">
          <cell r="B45">
            <v>45444</v>
          </cell>
          <cell r="C45">
            <v>30</v>
          </cell>
          <cell r="D45">
            <v>20</v>
          </cell>
          <cell r="E45">
            <v>5</v>
          </cell>
          <cell r="F45">
            <v>5</v>
          </cell>
          <cell r="G45">
            <v>1</v>
          </cell>
          <cell r="H45">
            <v>19</v>
          </cell>
        </row>
        <row r="46">
          <cell r="B46">
            <v>45474</v>
          </cell>
          <cell r="C46">
            <v>31</v>
          </cell>
          <cell r="D46">
            <v>23</v>
          </cell>
          <cell r="E46">
            <v>4</v>
          </cell>
          <cell r="F46">
            <v>4</v>
          </cell>
          <cell r="G46">
            <v>0</v>
          </cell>
          <cell r="H46">
            <v>23</v>
          </cell>
        </row>
        <row r="47">
          <cell r="B47">
            <v>45505</v>
          </cell>
          <cell r="C47">
            <v>31</v>
          </cell>
          <cell r="D47">
            <v>22</v>
          </cell>
          <cell r="E47">
            <v>4</v>
          </cell>
          <cell r="F47">
            <v>5</v>
          </cell>
          <cell r="G47">
            <v>1</v>
          </cell>
          <cell r="H47">
            <v>21</v>
          </cell>
        </row>
        <row r="48">
          <cell r="B48">
            <v>45536</v>
          </cell>
          <cell r="C48">
            <v>30</v>
          </cell>
          <cell r="D48">
            <v>21</v>
          </cell>
          <cell r="E48">
            <v>5</v>
          </cell>
          <cell r="F48">
            <v>4</v>
          </cell>
          <cell r="G48">
            <v>3</v>
          </cell>
          <cell r="H48">
            <v>18</v>
          </cell>
        </row>
        <row r="49">
          <cell r="B49">
            <v>45566</v>
          </cell>
          <cell r="C49">
            <v>31</v>
          </cell>
          <cell r="D49">
            <v>23</v>
          </cell>
          <cell r="E49">
            <v>4</v>
          </cell>
          <cell r="F49">
            <v>4</v>
          </cell>
          <cell r="G49">
            <v>2</v>
          </cell>
          <cell r="H49">
            <v>21</v>
          </cell>
        </row>
        <row r="50">
          <cell r="B50">
            <v>45597</v>
          </cell>
          <cell r="C50">
            <v>30</v>
          </cell>
          <cell r="D50">
            <v>21</v>
          </cell>
          <cell r="E50">
            <v>4</v>
          </cell>
          <cell r="F50">
            <v>5</v>
          </cell>
          <cell r="G50">
            <v>0</v>
          </cell>
          <cell r="H50">
            <v>21</v>
          </cell>
        </row>
        <row r="51">
          <cell r="B51">
            <v>45627</v>
          </cell>
          <cell r="C51">
            <v>31</v>
          </cell>
          <cell r="D51">
            <v>22</v>
          </cell>
          <cell r="E51">
            <v>5</v>
          </cell>
          <cell r="F51">
            <v>4</v>
          </cell>
          <cell r="G51">
            <v>1</v>
          </cell>
          <cell r="H51">
            <v>21</v>
          </cell>
        </row>
        <row r="52">
          <cell r="B52">
            <v>45658</v>
          </cell>
          <cell r="C52">
            <v>31</v>
          </cell>
          <cell r="D52">
            <v>23</v>
          </cell>
          <cell r="E52">
            <v>4</v>
          </cell>
          <cell r="F52">
            <v>4</v>
          </cell>
          <cell r="H52">
            <v>23</v>
          </cell>
        </row>
        <row r="53">
          <cell r="B53">
            <v>45689</v>
          </cell>
          <cell r="C53">
            <v>28</v>
          </cell>
          <cell r="D53">
            <v>20</v>
          </cell>
          <cell r="E53">
            <v>4</v>
          </cell>
          <cell r="F53">
            <v>4</v>
          </cell>
          <cell r="H53">
            <v>20</v>
          </cell>
        </row>
        <row r="54">
          <cell r="B54">
            <v>45717</v>
          </cell>
          <cell r="C54">
            <v>31</v>
          </cell>
          <cell r="D54">
            <v>21</v>
          </cell>
          <cell r="E54">
            <v>5</v>
          </cell>
          <cell r="F54">
            <v>5</v>
          </cell>
          <cell r="H54">
            <v>21</v>
          </cell>
        </row>
        <row r="55">
          <cell r="B55">
            <v>45748</v>
          </cell>
          <cell r="C55">
            <v>30</v>
          </cell>
          <cell r="D55">
            <v>22</v>
          </cell>
          <cell r="E55">
            <v>4</v>
          </cell>
          <cell r="F55">
            <v>4</v>
          </cell>
          <cell r="H55">
            <v>22</v>
          </cell>
        </row>
        <row r="56">
          <cell r="B56">
            <v>45778</v>
          </cell>
          <cell r="C56">
            <v>31</v>
          </cell>
          <cell r="D56">
            <v>22</v>
          </cell>
          <cell r="E56">
            <v>4</v>
          </cell>
          <cell r="F56">
            <v>5</v>
          </cell>
          <cell r="H56">
            <v>22</v>
          </cell>
        </row>
        <row r="57">
          <cell r="B57">
            <v>45809</v>
          </cell>
          <cell r="C57">
            <v>30</v>
          </cell>
          <cell r="D57">
            <v>21</v>
          </cell>
          <cell r="E57">
            <v>5</v>
          </cell>
          <cell r="F57">
            <v>4</v>
          </cell>
          <cell r="H57">
            <v>21</v>
          </cell>
        </row>
        <row r="58">
          <cell r="B58">
            <v>45839</v>
          </cell>
          <cell r="C58">
            <v>31</v>
          </cell>
          <cell r="D58">
            <v>23</v>
          </cell>
          <cell r="E58">
            <v>4</v>
          </cell>
          <cell r="F58">
            <v>4</v>
          </cell>
          <cell r="H58">
            <v>23</v>
          </cell>
        </row>
        <row r="59">
          <cell r="B59">
            <v>45870</v>
          </cell>
          <cell r="C59">
            <v>31</v>
          </cell>
          <cell r="D59">
            <v>21</v>
          </cell>
          <cell r="E59">
            <v>5</v>
          </cell>
          <cell r="F59">
            <v>5</v>
          </cell>
          <cell r="H59">
            <v>21</v>
          </cell>
        </row>
        <row r="60">
          <cell r="B60">
            <v>45901</v>
          </cell>
          <cell r="C60">
            <v>30</v>
          </cell>
          <cell r="D60">
            <v>22</v>
          </cell>
          <cell r="E60">
            <v>4</v>
          </cell>
          <cell r="F60">
            <v>4</v>
          </cell>
          <cell r="H60">
            <v>22</v>
          </cell>
        </row>
        <row r="61">
          <cell r="B61">
            <v>45931</v>
          </cell>
          <cell r="C61">
            <v>31</v>
          </cell>
          <cell r="D61">
            <v>23</v>
          </cell>
          <cell r="E61">
            <v>4</v>
          </cell>
          <cell r="F61">
            <v>4</v>
          </cell>
          <cell r="H61">
            <v>23</v>
          </cell>
        </row>
        <row r="62">
          <cell r="B62">
            <v>45962</v>
          </cell>
          <cell r="C62">
            <v>30</v>
          </cell>
          <cell r="D62">
            <v>20</v>
          </cell>
          <cell r="E62">
            <v>5</v>
          </cell>
          <cell r="F62">
            <v>5</v>
          </cell>
          <cell r="H62">
            <v>20</v>
          </cell>
        </row>
        <row r="63">
          <cell r="B63">
            <v>45992</v>
          </cell>
          <cell r="C63">
            <v>31</v>
          </cell>
          <cell r="D63">
            <v>23</v>
          </cell>
          <cell r="E63">
            <v>4</v>
          </cell>
          <cell r="F63">
            <v>4</v>
          </cell>
          <cell r="H63">
            <v>23</v>
          </cell>
        </row>
        <row r="64">
          <cell r="B64">
            <v>46023</v>
          </cell>
          <cell r="C64">
            <v>31</v>
          </cell>
          <cell r="D64">
            <v>22</v>
          </cell>
          <cell r="E64">
            <v>4</v>
          </cell>
          <cell r="F64">
            <v>5</v>
          </cell>
          <cell r="H64">
            <v>22</v>
          </cell>
        </row>
        <row r="65">
          <cell r="B65">
            <v>46054</v>
          </cell>
          <cell r="C65">
            <v>28</v>
          </cell>
          <cell r="D65">
            <v>20</v>
          </cell>
          <cell r="E65">
            <v>4</v>
          </cell>
          <cell r="F65">
            <v>4</v>
          </cell>
          <cell r="H65">
            <v>20</v>
          </cell>
        </row>
        <row r="66">
          <cell r="B66">
            <v>46082</v>
          </cell>
          <cell r="C66">
            <v>31</v>
          </cell>
          <cell r="D66">
            <v>22</v>
          </cell>
          <cell r="E66">
            <v>5</v>
          </cell>
          <cell r="F66">
            <v>4</v>
          </cell>
          <cell r="H66">
            <v>22</v>
          </cell>
        </row>
        <row r="67">
          <cell r="B67">
            <v>46113</v>
          </cell>
          <cell r="C67">
            <v>30</v>
          </cell>
          <cell r="D67">
            <v>22</v>
          </cell>
          <cell r="E67">
            <v>4</v>
          </cell>
          <cell r="F67">
            <v>4</v>
          </cell>
          <cell r="H67">
            <v>22</v>
          </cell>
        </row>
        <row r="68">
          <cell r="B68">
            <v>46143</v>
          </cell>
          <cell r="C68">
            <v>31</v>
          </cell>
          <cell r="D68">
            <v>21</v>
          </cell>
          <cell r="E68">
            <v>5</v>
          </cell>
          <cell r="F68">
            <v>5</v>
          </cell>
          <cell r="H68">
            <v>21</v>
          </cell>
        </row>
        <row r="69">
          <cell r="B69">
            <v>46174</v>
          </cell>
          <cell r="C69">
            <v>30</v>
          </cell>
          <cell r="D69">
            <v>22</v>
          </cell>
          <cell r="E69">
            <v>4</v>
          </cell>
          <cell r="F69">
            <v>4</v>
          </cell>
          <cell r="H69">
            <v>22</v>
          </cell>
        </row>
        <row r="70">
          <cell r="B70">
            <v>46204</v>
          </cell>
          <cell r="C70">
            <v>31</v>
          </cell>
          <cell r="D70">
            <v>23</v>
          </cell>
          <cell r="E70">
            <v>4</v>
          </cell>
          <cell r="F70">
            <v>4</v>
          </cell>
          <cell r="H70">
            <v>23</v>
          </cell>
        </row>
        <row r="71">
          <cell r="B71">
            <v>46235</v>
          </cell>
          <cell r="C71">
            <v>31</v>
          </cell>
          <cell r="D71">
            <v>21</v>
          </cell>
          <cell r="E71">
            <v>5</v>
          </cell>
          <cell r="F71">
            <v>5</v>
          </cell>
          <cell r="H71">
            <v>21</v>
          </cell>
        </row>
        <row r="72">
          <cell r="B72">
            <v>46266</v>
          </cell>
          <cell r="C72">
            <v>30</v>
          </cell>
          <cell r="D72">
            <v>22</v>
          </cell>
          <cell r="E72">
            <v>4</v>
          </cell>
          <cell r="F72">
            <v>4</v>
          </cell>
          <cell r="H72">
            <v>22</v>
          </cell>
        </row>
        <row r="73">
          <cell r="B73">
            <v>46296</v>
          </cell>
          <cell r="C73">
            <v>31</v>
          </cell>
          <cell r="D73">
            <v>22</v>
          </cell>
          <cell r="E73">
            <v>4</v>
          </cell>
          <cell r="F73">
            <v>5</v>
          </cell>
          <cell r="H73">
            <v>22</v>
          </cell>
        </row>
        <row r="74">
          <cell r="B74">
            <v>46327</v>
          </cell>
          <cell r="C74">
            <v>30</v>
          </cell>
          <cell r="D74">
            <v>21</v>
          </cell>
          <cell r="E74">
            <v>5</v>
          </cell>
          <cell r="F74">
            <v>4</v>
          </cell>
          <cell r="H74">
            <v>21</v>
          </cell>
        </row>
        <row r="75">
          <cell r="B75">
            <v>46357</v>
          </cell>
          <cell r="C75">
            <v>31</v>
          </cell>
          <cell r="D75">
            <v>23</v>
          </cell>
          <cell r="E75">
            <v>4</v>
          </cell>
          <cell r="F75">
            <v>4</v>
          </cell>
          <cell r="H75">
            <v>23</v>
          </cell>
        </row>
        <row r="76">
          <cell r="B76">
            <v>46388</v>
          </cell>
          <cell r="C76">
            <v>31</v>
          </cell>
          <cell r="D76">
            <v>21</v>
          </cell>
          <cell r="E76">
            <v>5</v>
          </cell>
          <cell r="F76">
            <v>5</v>
          </cell>
          <cell r="H76">
            <v>21</v>
          </cell>
        </row>
        <row r="77">
          <cell r="B77">
            <v>46419</v>
          </cell>
          <cell r="C77">
            <v>28</v>
          </cell>
          <cell r="D77">
            <v>20</v>
          </cell>
          <cell r="E77">
            <v>4</v>
          </cell>
          <cell r="F77">
            <v>4</v>
          </cell>
          <cell r="H77">
            <v>20</v>
          </cell>
        </row>
        <row r="78">
          <cell r="B78">
            <v>46447</v>
          </cell>
          <cell r="C78">
            <v>31</v>
          </cell>
          <cell r="D78">
            <v>23</v>
          </cell>
          <cell r="E78">
            <v>4</v>
          </cell>
          <cell r="F78">
            <v>4</v>
          </cell>
          <cell r="H78">
            <v>23</v>
          </cell>
        </row>
        <row r="79">
          <cell r="B79">
            <v>46478</v>
          </cell>
          <cell r="C79">
            <v>30</v>
          </cell>
          <cell r="D79">
            <v>22</v>
          </cell>
          <cell r="E79">
            <v>4</v>
          </cell>
          <cell r="F79">
            <v>4</v>
          </cell>
          <cell r="H79">
            <v>22</v>
          </cell>
        </row>
        <row r="80">
          <cell r="B80">
            <v>46508</v>
          </cell>
          <cell r="C80">
            <v>31</v>
          </cell>
          <cell r="D80">
            <v>21</v>
          </cell>
          <cell r="E80">
            <v>5</v>
          </cell>
          <cell r="F80">
            <v>5</v>
          </cell>
          <cell r="H80">
            <v>21</v>
          </cell>
        </row>
        <row r="81">
          <cell r="B81">
            <v>46539</v>
          </cell>
          <cell r="C81">
            <v>30</v>
          </cell>
          <cell r="D81">
            <v>22</v>
          </cell>
          <cell r="E81">
            <v>4</v>
          </cell>
          <cell r="F81">
            <v>4</v>
          </cell>
          <cell r="H81">
            <v>22</v>
          </cell>
        </row>
        <row r="82">
          <cell r="B82">
            <v>46569</v>
          </cell>
          <cell r="C82">
            <v>31</v>
          </cell>
          <cell r="D82">
            <v>22</v>
          </cell>
          <cell r="E82">
            <v>4</v>
          </cell>
          <cell r="F82">
            <v>5</v>
          </cell>
          <cell r="H82">
            <v>22</v>
          </cell>
        </row>
        <row r="83">
          <cell r="B83">
            <v>46600</v>
          </cell>
          <cell r="C83">
            <v>31</v>
          </cell>
          <cell r="D83">
            <v>22</v>
          </cell>
          <cell r="E83">
            <v>5</v>
          </cell>
          <cell r="F83">
            <v>4</v>
          </cell>
          <cell r="H83">
            <v>22</v>
          </cell>
        </row>
        <row r="84">
          <cell r="B84">
            <v>46631</v>
          </cell>
          <cell r="C84">
            <v>30</v>
          </cell>
          <cell r="D84">
            <v>22</v>
          </cell>
          <cell r="E84">
            <v>4</v>
          </cell>
          <cell r="F84">
            <v>4</v>
          </cell>
          <cell r="H84">
            <v>22</v>
          </cell>
        </row>
        <row r="85">
          <cell r="B85">
            <v>46661</v>
          </cell>
          <cell r="C85">
            <v>31</v>
          </cell>
          <cell r="D85">
            <v>21</v>
          </cell>
          <cell r="E85">
            <v>5</v>
          </cell>
          <cell r="F85">
            <v>5</v>
          </cell>
          <cell r="H85">
            <v>21</v>
          </cell>
        </row>
        <row r="86">
          <cell r="B86">
            <v>46692</v>
          </cell>
          <cell r="C86">
            <v>30</v>
          </cell>
          <cell r="D86">
            <v>22</v>
          </cell>
          <cell r="E86">
            <v>4</v>
          </cell>
          <cell r="F86">
            <v>4</v>
          </cell>
          <cell r="H86">
            <v>22</v>
          </cell>
        </row>
        <row r="87">
          <cell r="B87">
            <v>46722</v>
          </cell>
          <cell r="C87">
            <v>31</v>
          </cell>
          <cell r="D87">
            <v>23</v>
          </cell>
          <cell r="E87">
            <v>4</v>
          </cell>
          <cell r="F87">
            <v>4</v>
          </cell>
          <cell r="H87">
            <v>23</v>
          </cell>
        </row>
        <row r="88">
          <cell r="B88">
            <v>46753</v>
          </cell>
          <cell r="C88">
            <v>31</v>
          </cell>
          <cell r="D88">
            <v>21</v>
          </cell>
          <cell r="E88">
            <v>5</v>
          </cell>
          <cell r="F88">
            <v>5</v>
          </cell>
          <cell r="H88">
            <v>21</v>
          </cell>
        </row>
        <row r="89">
          <cell r="B89">
            <v>46784</v>
          </cell>
          <cell r="C89">
            <v>29</v>
          </cell>
          <cell r="D89">
            <v>21</v>
          </cell>
          <cell r="E89">
            <v>4</v>
          </cell>
          <cell r="F89">
            <v>4</v>
          </cell>
          <cell r="H89">
            <v>21</v>
          </cell>
        </row>
        <row r="90">
          <cell r="B90">
            <v>46813</v>
          </cell>
          <cell r="C90">
            <v>31</v>
          </cell>
          <cell r="D90">
            <v>23</v>
          </cell>
          <cell r="E90">
            <v>4</v>
          </cell>
          <cell r="F90">
            <v>4</v>
          </cell>
          <cell r="H90">
            <v>23</v>
          </cell>
        </row>
        <row r="91">
          <cell r="B91">
            <v>46844</v>
          </cell>
          <cell r="C91">
            <v>30</v>
          </cell>
          <cell r="D91">
            <v>20</v>
          </cell>
          <cell r="E91">
            <v>5</v>
          </cell>
          <cell r="F91">
            <v>5</v>
          </cell>
          <cell r="H91">
            <v>20</v>
          </cell>
        </row>
        <row r="92">
          <cell r="B92">
            <v>46874</v>
          </cell>
          <cell r="C92">
            <v>31</v>
          </cell>
          <cell r="D92">
            <v>23</v>
          </cell>
          <cell r="E92">
            <v>4</v>
          </cell>
          <cell r="F92">
            <v>4</v>
          </cell>
          <cell r="H92">
            <v>23</v>
          </cell>
        </row>
        <row r="93">
          <cell r="B93">
            <v>46905</v>
          </cell>
          <cell r="C93">
            <v>30</v>
          </cell>
          <cell r="D93">
            <v>22</v>
          </cell>
          <cell r="E93">
            <v>4</v>
          </cell>
          <cell r="F93">
            <v>4</v>
          </cell>
          <cell r="H93">
            <v>22</v>
          </cell>
        </row>
        <row r="94">
          <cell r="B94">
            <v>46935</v>
          </cell>
          <cell r="C94">
            <v>31</v>
          </cell>
          <cell r="D94">
            <v>21</v>
          </cell>
          <cell r="E94">
            <v>5</v>
          </cell>
          <cell r="F94">
            <v>5</v>
          </cell>
          <cell r="H94">
            <v>21</v>
          </cell>
        </row>
        <row r="95">
          <cell r="B95">
            <v>46966</v>
          </cell>
          <cell r="C95">
            <v>31</v>
          </cell>
          <cell r="D95">
            <v>23</v>
          </cell>
          <cell r="E95">
            <v>4</v>
          </cell>
          <cell r="F95">
            <v>4</v>
          </cell>
          <cell r="H95">
            <v>23</v>
          </cell>
        </row>
        <row r="96">
          <cell r="B96">
            <v>46997</v>
          </cell>
          <cell r="C96">
            <v>30</v>
          </cell>
          <cell r="D96">
            <v>21</v>
          </cell>
          <cell r="E96">
            <v>4</v>
          </cell>
          <cell r="F96">
            <v>5</v>
          </cell>
          <cell r="H96">
            <v>21</v>
          </cell>
        </row>
        <row r="97">
          <cell r="B97">
            <v>47027</v>
          </cell>
          <cell r="C97">
            <v>31</v>
          </cell>
          <cell r="D97">
            <v>22</v>
          </cell>
          <cell r="E97">
            <v>5</v>
          </cell>
          <cell r="F97">
            <v>4</v>
          </cell>
          <cell r="H97">
            <v>22</v>
          </cell>
        </row>
        <row r="98">
          <cell r="B98">
            <v>47058</v>
          </cell>
          <cell r="C98">
            <v>30</v>
          </cell>
          <cell r="D98">
            <v>22</v>
          </cell>
          <cell r="E98">
            <v>4</v>
          </cell>
          <cell r="F98">
            <v>4</v>
          </cell>
          <cell r="H98">
            <v>22</v>
          </cell>
        </row>
        <row r="99">
          <cell r="B99">
            <v>47088</v>
          </cell>
          <cell r="C99">
            <v>31</v>
          </cell>
          <cell r="D99">
            <v>21</v>
          </cell>
          <cell r="E99">
            <v>5</v>
          </cell>
          <cell r="F99">
            <v>5</v>
          </cell>
          <cell r="H99">
            <v>21</v>
          </cell>
        </row>
        <row r="100">
          <cell r="B100">
            <v>47119</v>
          </cell>
          <cell r="C100">
            <v>31</v>
          </cell>
          <cell r="D100">
            <v>23</v>
          </cell>
          <cell r="E100">
            <v>4</v>
          </cell>
          <cell r="F100">
            <v>4</v>
          </cell>
          <cell r="H100">
            <v>23</v>
          </cell>
        </row>
        <row r="101">
          <cell r="B101">
            <v>47150</v>
          </cell>
          <cell r="C101">
            <v>28</v>
          </cell>
          <cell r="D101">
            <v>20</v>
          </cell>
          <cell r="E101">
            <v>4</v>
          </cell>
          <cell r="F101">
            <v>4</v>
          </cell>
          <cell r="H101">
            <v>20</v>
          </cell>
        </row>
        <row r="102">
          <cell r="B102">
            <v>47178</v>
          </cell>
          <cell r="C102">
            <v>31</v>
          </cell>
          <cell r="D102">
            <v>22</v>
          </cell>
          <cell r="E102">
            <v>4</v>
          </cell>
          <cell r="F102">
            <v>5</v>
          </cell>
          <cell r="H102">
            <v>22</v>
          </cell>
        </row>
        <row r="103">
          <cell r="B103">
            <v>47209</v>
          </cell>
          <cell r="C103">
            <v>30</v>
          </cell>
          <cell r="D103">
            <v>21</v>
          </cell>
          <cell r="E103">
            <v>5</v>
          </cell>
          <cell r="F103">
            <v>4</v>
          </cell>
          <cell r="H103">
            <v>21</v>
          </cell>
        </row>
        <row r="104">
          <cell r="B104">
            <v>47239</v>
          </cell>
          <cell r="C104">
            <v>31</v>
          </cell>
          <cell r="D104">
            <v>23</v>
          </cell>
          <cell r="E104">
            <v>4</v>
          </cell>
          <cell r="F104">
            <v>4</v>
          </cell>
          <cell r="H104">
            <v>23</v>
          </cell>
        </row>
        <row r="105">
          <cell r="B105">
            <v>47270</v>
          </cell>
          <cell r="C105">
            <v>30</v>
          </cell>
          <cell r="D105">
            <v>21</v>
          </cell>
          <cell r="E105">
            <v>4</v>
          </cell>
          <cell r="F105">
            <v>5</v>
          </cell>
          <cell r="H105">
            <v>21</v>
          </cell>
        </row>
        <row r="106">
          <cell r="B106">
            <v>47300</v>
          </cell>
          <cell r="C106">
            <v>31</v>
          </cell>
          <cell r="D106">
            <v>22</v>
          </cell>
          <cell r="E106">
            <v>5</v>
          </cell>
          <cell r="F106">
            <v>4</v>
          </cell>
          <cell r="H106">
            <v>22</v>
          </cell>
        </row>
        <row r="107">
          <cell r="B107">
            <v>47331</v>
          </cell>
          <cell r="C107">
            <v>31</v>
          </cell>
          <cell r="D107">
            <v>23</v>
          </cell>
          <cell r="E107">
            <v>4</v>
          </cell>
          <cell r="F107">
            <v>4</v>
          </cell>
          <cell r="H107">
            <v>23</v>
          </cell>
        </row>
        <row r="108">
          <cell r="B108">
            <v>47362</v>
          </cell>
          <cell r="C108">
            <v>30</v>
          </cell>
          <cell r="D108">
            <v>20</v>
          </cell>
          <cell r="E108">
            <v>5</v>
          </cell>
          <cell r="F108">
            <v>5</v>
          </cell>
          <cell r="H108">
            <v>20</v>
          </cell>
        </row>
        <row r="109">
          <cell r="B109">
            <v>47392</v>
          </cell>
          <cell r="C109">
            <v>31</v>
          </cell>
          <cell r="D109">
            <v>23</v>
          </cell>
          <cell r="E109">
            <v>4</v>
          </cell>
          <cell r="F109">
            <v>4</v>
          </cell>
          <cell r="H109">
            <v>23</v>
          </cell>
        </row>
        <row r="110">
          <cell r="B110">
            <v>47423</v>
          </cell>
          <cell r="C110">
            <v>30</v>
          </cell>
          <cell r="D110">
            <v>22</v>
          </cell>
          <cell r="E110">
            <v>4</v>
          </cell>
          <cell r="F110">
            <v>4</v>
          </cell>
          <cell r="H110">
            <v>22</v>
          </cell>
        </row>
        <row r="111">
          <cell r="B111">
            <v>47453</v>
          </cell>
          <cell r="C111">
            <v>31</v>
          </cell>
          <cell r="D111">
            <v>21</v>
          </cell>
          <cell r="E111">
            <v>5</v>
          </cell>
          <cell r="F111">
            <v>5</v>
          </cell>
          <cell r="H111">
            <v>21</v>
          </cell>
        </row>
        <row r="112">
          <cell r="B112">
            <v>47484</v>
          </cell>
          <cell r="C112">
            <v>31</v>
          </cell>
          <cell r="D112">
            <v>23</v>
          </cell>
          <cell r="E112">
            <v>4</v>
          </cell>
          <cell r="F112">
            <v>4</v>
          </cell>
          <cell r="H112">
            <v>23</v>
          </cell>
        </row>
        <row r="113">
          <cell r="B113">
            <v>47515</v>
          </cell>
          <cell r="C113">
            <v>28</v>
          </cell>
          <cell r="D113">
            <v>20</v>
          </cell>
          <cell r="E113">
            <v>4</v>
          </cell>
          <cell r="F113">
            <v>4</v>
          </cell>
          <cell r="H113">
            <v>20</v>
          </cell>
        </row>
        <row r="114">
          <cell r="B114">
            <v>47543</v>
          </cell>
          <cell r="C114">
            <v>31</v>
          </cell>
          <cell r="D114">
            <v>21</v>
          </cell>
          <cell r="E114">
            <v>5</v>
          </cell>
          <cell r="F114">
            <v>5</v>
          </cell>
          <cell r="H114">
            <v>21</v>
          </cell>
        </row>
        <row r="115">
          <cell r="B115">
            <v>47574</v>
          </cell>
          <cell r="C115">
            <v>30</v>
          </cell>
          <cell r="D115">
            <v>22</v>
          </cell>
          <cell r="E115">
            <v>4</v>
          </cell>
          <cell r="F115">
            <v>4</v>
          </cell>
          <cell r="H115">
            <v>22</v>
          </cell>
        </row>
        <row r="116">
          <cell r="B116">
            <v>47604</v>
          </cell>
          <cell r="C116">
            <v>31</v>
          </cell>
          <cell r="D116">
            <v>23</v>
          </cell>
          <cell r="E116">
            <v>4</v>
          </cell>
          <cell r="F116">
            <v>4</v>
          </cell>
          <cell r="H116">
            <v>23</v>
          </cell>
        </row>
        <row r="117">
          <cell r="B117">
            <v>47635</v>
          </cell>
          <cell r="C117">
            <v>30</v>
          </cell>
          <cell r="D117">
            <v>20</v>
          </cell>
          <cell r="E117">
            <v>5</v>
          </cell>
          <cell r="F117">
            <v>5</v>
          </cell>
          <cell r="H117">
            <v>20</v>
          </cell>
        </row>
        <row r="118">
          <cell r="B118">
            <v>47665</v>
          </cell>
          <cell r="C118">
            <v>31</v>
          </cell>
          <cell r="D118">
            <v>23</v>
          </cell>
          <cell r="E118">
            <v>4</v>
          </cell>
          <cell r="F118">
            <v>4</v>
          </cell>
          <cell r="H118">
            <v>23</v>
          </cell>
        </row>
        <row r="119">
          <cell r="B119">
            <v>47696</v>
          </cell>
          <cell r="C119">
            <v>31</v>
          </cell>
          <cell r="D119">
            <v>22</v>
          </cell>
          <cell r="E119">
            <v>4</v>
          </cell>
          <cell r="F119">
            <v>5</v>
          </cell>
          <cell r="H119">
            <v>22</v>
          </cell>
        </row>
        <row r="120">
          <cell r="B120">
            <v>47727</v>
          </cell>
          <cell r="C120">
            <v>30</v>
          </cell>
          <cell r="D120">
            <v>21</v>
          </cell>
          <cell r="E120">
            <v>5</v>
          </cell>
          <cell r="F120">
            <v>4</v>
          </cell>
          <cell r="H120">
            <v>21</v>
          </cell>
        </row>
        <row r="121">
          <cell r="B121">
            <v>47757</v>
          </cell>
          <cell r="C121">
            <v>31</v>
          </cell>
          <cell r="D121">
            <v>23</v>
          </cell>
          <cell r="E121">
            <v>4</v>
          </cell>
          <cell r="F121">
            <v>4</v>
          </cell>
          <cell r="H121">
            <v>23</v>
          </cell>
        </row>
        <row r="122">
          <cell r="B122">
            <v>47788</v>
          </cell>
          <cell r="C122">
            <v>30</v>
          </cell>
          <cell r="D122">
            <v>21</v>
          </cell>
          <cell r="E122">
            <v>4</v>
          </cell>
          <cell r="F122">
            <v>5</v>
          </cell>
          <cell r="H122">
            <v>21</v>
          </cell>
        </row>
        <row r="123">
          <cell r="B123">
            <v>47818</v>
          </cell>
          <cell r="C123">
            <v>31</v>
          </cell>
          <cell r="D123">
            <v>22</v>
          </cell>
          <cell r="E123">
            <v>5</v>
          </cell>
          <cell r="F123">
            <v>4</v>
          </cell>
          <cell r="H123">
            <v>22</v>
          </cell>
        </row>
        <row r="124">
          <cell r="B124">
            <v>47849</v>
          </cell>
          <cell r="C124">
            <v>31</v>
          </cell>
          <cell r="D124">
            <v>23</v>
          </cell>
          <cell r="E124">
            <v>4</v>
          </cell>
          <cell r="F124">
            <v>4</v>
          </cell>
          <cell r="H124">
            <v>23</v>
          </cell>
        </row>
        <row r="125">
          <cell r="B125">
            <v>47880</v>
          </cell>
          <cell r="C125">
            <v>28</v>
          </cell>
          <cell r="D125">
            <v>20</v>
          </cell>
          <cell r="E125">
            <v>4</v>
          </cell>
          <cell r="F125">
            <v>4</v>
          </cell>
          <cell r="H125">
            <v>20</v>
          </cell>
        </row>
        <row r="126">
          <cell r="B126">
            <v>47908</v>
          </cell>
          <cell r="C126">
            <v>31</v>
          </cell>
          <cell r="D126">
            <v>21</v>
          </cell>
          <cell r="E126">
            <v>5</v>
          </cell>
          <cell r="F126">
            <v>5</v>
          </cell>
          <cell r="H126">
            <v>21</v>
          </cell>
        </row>
        <row r="127">
          <cell r="B127">
            <v>47939</v>
          </cell>
          <cell r="C127">
            <v>30</v>
          </cell>
          <cell r="D127">
            <v>22</v>
          </cell>
          <cell r="E127">
            <v>4</v>
          </cell>
          <cell r="F127">
            <v>4</v>
          </cell>
          <cell r="H127">
            <v>22</v>
          </cell>
        </row>
        <row r="128">
          <cell r="B128">
            <v>47969</v>
          </cell>
          <cell r="C128">
            <v>31</v>
          </cell>
          <cell r="D128">
            <v>22</v>
          </cell>
          <cell r="E128">
            <v>4</v>
          </cell>
          <cell r="F128">
            <v>5</v>
          </cell>
          <cell r="H128">
            <v>22</v>
          </cell>
        </row>
        <row r="129">
          <cell r="B129">
            <v>48000</v>
          </cell>
          <cell r="C129">
            <v>30</v>
          </cell>
          <cell r="D129">
            <v>21</v>
          </cell>
          <cell r="E129">
            <v>5</v>
          </cell>
          <cell r="F129">
            <v>4</v>
          </cell>
          <cell r="H129">
            <v>21</v>
          </cell>
        </row>
        <row r="130">
          <cell r="B130">
            <v>48030</v>
          </cell>
          <cell r="C130">
            <v>31</v>
          </cell>
          <cell r="D130">
            <v>23</v>
          </cell>
          <cell r="E130">
            <v>4</v>
          </cell>
          <cell r="F130">
            <v>4</v>
          </cell>
          <cell r="H130">
            <v>23</v>
          </cell>
        </row>
        <row r="131">
          <cell r="B131">
            <v>48061</v>
          </cell>
          <cell r="C131">
            <v>31</v>
          </cell>
          <cell r="D131">
            <v>21</v>
          </cell>
          <cell r="E131">
            <v>5</v>
          </cell>
          <cell r="F131">
            <v>5</v>
          </cell>
          <cell r="H131">
            <v>21</v>
          </cell>
        </row>
        <row r="132">
          <cell r="B132">
            <v>48092</v>
          </cell>
          <cell r="C132">
            <v>30</v>
          </cell>
          <cell r="D132">
            <v>22</v>
          </cell>
          <cell r="E132">
            <v>4</v>
          </cell>
          <cell r="F132">
            <v>4</v>
          </cell>
          <cell r="H132">
            <v>22</v>
          </cell>
        </row>
        <row r="133">
          <cell r="B133">
            <v>48122</v>
          </cell>
          <cell r="C133">
            <v>31</v>
          </cell>
          <cell r="D133">
            <v>23</v>
          </cell>
          <cell r="E133">
            <v>4</v>
          </cell>
          <cell r="F133">
            <v>4</v>
          </cell>
          <cell r="H133">
            <v>23</v>
          </cell>
        </row>
        <row r="134">
          <cell r="B134">
            <v>48153</v>
          </cell>
          <cell r="C134">
            <v>30</v>
          </cell>
          <cell r="D134">
            <v>20</v>
          </cell>
          <cell r="E134">
            <v>5</v>
          </cell>
          <cell r="F134">
            <v>5</v>
          </cell>
          <cell r="H134">
            <v>20</v>
          </cell>
        </row>
        <row r="135">
          <cell r="B135">
            <v>48183</v>
          </cell>
          <cell r="C135">
            <v>31</v>
          </cell>
          <cell r="D135">
            <v>23</v>
          </cell>
          <cell r="E135">
            <v>4</v>
          </cell>
          <cell r="F135">
            <v>4</v>
          </cell>
          <cell r="H135">
            <v>23</v>
          </cell>
        </row>
        <row r="136">
          <cell r="B136">
            <v>48214</v>
          </cell>
          <cell r="C136">
            <v>31</v>
          </cell>
          <cell r="D136">
            <v>22</v>
          </cell>
          <cell r="E136">
            <v>4</v>
          </cell>
          <cell r="F136">
            <v>5</v>
          </cell>
          <cell r="H136">
            <v>22</v>
          </cell>
        </row>
        <row r="137">
          <cell r="B137">
            <v>48245</v>
          </cell>
          <cell r="C137">
            <v>29</v>
          </cell>
          <cell r="D137">
            <v>20</v>
          </cell>
          <cell r="E137">
            <v>5</v>
          </cell>
          <cell r="F137">
            <v>4</v>
          </cell>
          <cell r="H137">
            <v>20</v>
          </cell>
        </row>
        <row r="138">
          <cell r="B138">
            <v>48274</v>
          </cell>
          <cell r="C138">
            <v>31</v>
          </cell>
          <cell r="D138">
            <v>23</v>
          </cell>
          <cell r="E138">
            <v>4</v>
          </cell>
          <cell r="F138">
            <v>4</v>
          </cell>
          <cell r="H138">
            <v>23</v>
          </cell>
        </row>
        <row r="139">
          <cell r="B139">
            <v>48305</v>
          </cell>
          <cell r="C139">
            <v>30</v>
          </cell>
          <cell r="D139">
            <v>22</v>
          </cell>
          <cell r="E139">
            <v>4</v>
          </cell>
          <cell r="F139">
            <v>4</v>
          </cell>
          <cell r="H139">
            <v>22</v>
          </cell>
        </row>
        <row r="140">
          <cell r="B140">
            <v>48335</v>
          </cell>
          <cell r="C140">
            <v>31</v>
          </cell>
          <cell r="D140">
            <v>21</v>
          </cell>
          <cell r="E140">
            <v>5</v>
          </cell>
          <cell r="F140">
            <v>5</v>
          </cell>
          <cell r="H140">
            <v>21</v>
          </cell>
        </row>
        <row r="141">
          <cell r="B141">
            <v>48366</v>
          </cell>
          <cell r="C141">
            <v>30</v>
          </cell>
          <cell r="D141">
            <v>22</v>
          </cell>
          <cell r="E141">
            <v>4</v>
          </cell>
          <cell r="F141">
            <v>4</v>
          </cell>
          <cell r="H141">
            <v>22</v>
          </cell>
        </row>
        <row r="142">
          <cell r="B142">
            <v>48396</v>
          </cell>
          <cell r="C142">
            <v>31</v>
          </cell>
          <cell r="D142">
            <v>22</v>
          </cell>
          <cell r="E142">
            <v>4</v>
          </cell>
          <cell r="F142">
            <v>5</v>
          </cell>
          <cell r="H142">
            <v>22</v>
          </cell>
        </row>
        <row r="143">
          <cell r="B143">
            <v>48427</v>
          </cell>
          <cell r="C143">
            <v>31</v>
          </cell>
          <cell r="D143">
            <v>22</v>
          </cell>
          <cell r="E143">
            <v>5</v>
          </cell>
          <cell r="F143">
            <v>4</v>
          </cell>
          <cell r="H143">
            <v>22</v>
          </cell>
        </row>
        <row r="144">
          <cell r="B144">
            <v>48458</v>
          </cell>
          <cell r="C144">
            <v>30</v>
          </cell>
          <cell r="D144">
            <v>22</v>
          </cell>
          <cell r="E144">
            <v>4</v>
          </cell>
          <cell r="F144">
            <v>4</v>
          </cell>
          <cell r="H144">
            <v>22</v>
          </cell>
        </row>
        <row r="145">
          <cell r="B145">
            <v>48488</v>
          </cell>
          <cell r="C145">
            <v>31</v>
          </cell>
          <cell r="D145">
            <v>21</v>
          </cell>
          <cell r="E145">
            <v>5</v>
          </cell>
          <cell r="F145">
            <v>5</v>
          </cell>
          <cell r="H145">
            <v>21</v>
          </cell>
        </row>
        <row r="146">
          <cell r="B146">
            <v>48519</v>
          </cell>
          <cell r="C146">
            <v>30</v>
          </cell>
          <cell r="D146">
            <v>22</v>
          </cell>
          <cell r="E146">
            <v>4</v>
          </cell>
          <cell r="F146">
            <v>4</v>
          </cell>
          <cell r="H146">
            <v>22</v>
          </cell>
        </row>
        <row r="147">
          <cell r="B147">
            <v>48549</v>
          </cell>
          <cell r="C147">
            <v>31</v>
          </cell>
          <cell r="D147">
            <v>23</v>
          </cell>
          <cell r="E147">
            <v>4</v>
          </cell>
          <cell r="F147">
            <v>4</v>
          </cell>
          <cell r="H147">
            <v>23</v>
          </cell>
        </row>
        <row r="148">
          <cell r="B148">
            <v>48580</v>
          </cell>
          <cell r="C148">
            <v>31</v>
          </cell>
          <cell r="D148">
            <v>21</v>
          </cell>
          <cell r="E148">
            <v>5</v>
          </cell>
          <cell r="F148">
            <v>5</v>
          </cell>
          <cell r="H148">
            <v>21</v>
          </cell>
        </row>
        <row r="149">
          <cell r="B149">
            <v>48611</v>
          </cell>
          <cell r="C149">
            <v>28</v>
          </cell>
          <cell r="D149">
            <v>20</v>
          </cell>
          <cell r="E149">
            <v>4</v>
          </cell>
          <cell r="F149">
            <v>4</v>
          </cell>
          <cell r="H149">
            <v>20</v>
          </cell>
        </row>
        <row r="150">
          <cell r="B150">
            <v>48639</v>
          </cell>
          <cell r="C150">
            <v>31</v>
          </cell>
          <cell r="D150">
            <v>23</v>
          </cell>
          <cell r="E150">
            <v>4</v>
          </cell>
          <cell r="F150">
            <v>4</v>
          </cell>
          <cell r="H150">
            <v>23</v>
          </cell>
        </row>
        <row r="151">
          <cell r="B151">
            <v>48670</v>
          </cell>
          <cell r="C151">
            <v>30</v>
          </cell>
          <cell r="D151">
            <v>21</v>
          </cell>
          <cell r="E151">
            <v>4</v>
          </cell>
          <cell r="F151">
            <v>5</v>
          </cell>
          <cell r="H151">
            <v>21</v>
          </cell>
        </row>
        <row r="152">
          <cell r="B152">
            <v>48700</v>
          </cell>
          <cell r="C152">
            <v>31</v>
          </cell>
          <cell r="D152">
            <v>22</v>
          </cell>
          <cell r="E152">
            <v>5</v>
          </cell>
          <cell r="F152">
            <v>4</v>
          </cell>
          <cell r="H152">
            <v>22</v>
          </cell>
        </row>
        <row r="153">
          <cell r="B153">
            <v>48731</v>
          </cell>
          <cell r="C153">
            <v>30</v>
          </cell>
          <cell r="D153">
            <v>22</v>
          </cell>
          <cell r="E153">
            <v>4</v>
          </cell>
          <cell r="F153">
            <v>4</v>
          </cell>
          <cell r="H153">
            <v>22</v>
          </cell>
        </row>
        <row r="154">
          <cell r="B154">
            <v>48761</v>
          </cell>
          <cell r="C154">
            <v>31</v>
          </cell>
          <cell r="D154">
            <v>21</v>
          </cell>
          <cell r="E154">
            <v>5</v>
          </cell>
          <cell r="F154">
            <v>5</v>
          </cell>
          <cell r="H154">
            <v>21</v>
          </cell>
        </row>
        <row r="155">
          <cell r="B155">
            <v>48792</v>
          </cell>
          <cell r="C155">
            <v>31</v>
          </cell>
          <cell r="D155">
            <v>23</v>
          </cell>
          <cell r="E155">
            <v>4</v>
          </cell>
          <cell r="F155">
            <v>4</v>
          </cell>
          <cell r="H155">
            <v>23</v>
          </cell>
        </row>
        <row r="156">
          <cell r="B156">
            <v>48823</v>
          </cell>
          <cell r="C156">
            <v>30</v>
          </cell>
          <cell r="D156">
            <v>22</v>
          </cell>
          <cell r="E156">
            <v>4</v>
          </cell>
          <cell r="F156">
            <v>4</v>
          </cell>
          <cell r="H156">
            <v>22</v>
          </cell>
        </row>
        <row r="157">
          <cell r="B157">
            <v>48853</v>
          </cell>
          <cell r="C157">
            <v>31</v>
          </cell>
          <cell r="D157">
            <v>21</v>
          </cell>
          <cell r="E157">
            <v>5</v>
          </cell>
          <cell r="F157">
            <v>5</v>
          </cell>
          <cell r="H157">
            <v>21</v>
          </cell>
        </row>
        <row r="158">
          <cell r="B158">
            <v>48884</v>
          </cell>
          <cell r="C158">
            <v>30</v>
          </cell>
          <cell r="D158">
            <v>22</v>
          </cell>
          <cell r="E158">
            <v>4</v>
          </cell>
          <cell r="F158">
            <v>4</v>
          </cell>
          <cell r="H158">
            <v>22</v>
          </cell>
        </row>
        <row r="159">
          <cell r="B159">
            <v>48914</v>
          </cell>
          <cell r="C159">
            <v>31</v>
          </cell>
          <cell r="D159">
            <v>22</v>
          </cell>
          <cell r="E159">
            <v>4</v>
          </cell>
          <cell r="F159">
            <v>5</v>
          </cell>
          <cell r="H159">
            <v>22</v>
          </cell>
        </row>
        <row r="160">
          <cell r="B160">
            <v>48945</v>
          </cell>
          <cell r="C160">
            <v>31</v>
          </cell>
          <cell r="D160">
            <v>22</v>
          </cell>
          <cell r="E160">
            <v>5</v>
          </cell>
          <cell r="F160">
            <v>4</v>
          </cell>
          <cell r="H160">
            <v>22</v>
          </cell>
        </row>
        <row r="161">
          <cell r="B161">
            <v>48976</v>
          </cell>
          <cell r="C161">
            <v>28</v>
          </cell>
          <cell r="D161">
            <v>20</v>
          </cell>
          <cell r="E161">
            <v>4</v>
          </cell>
          <cell r="F161">
            <v>4</v>
          </cell>
          <cell r="H161">
            <v>20</v>
          </cell>
        </row>
        <row r="162">
          <cell r="B162">
            <v>49004</v>
          </cell>
          <cell r="C162">
            <v>31</v>
          </cell>
          <cell r="D162">
            <v>23</v>
          </cell>
          <cell r="E162">
            <v>4</v>
          </cell>
          <cell r="F162">
            <v>4</v>
          </cell>
          <cell r="H162">
            <v>23</v>
          </cell>
        </row>
        <row r="163">
          <cell r="B163">
            <v>49035</v>
          </cell>
          <cell r="C163">
            <v>30</v>
          </cell>
          <cell r="D163">
            <v>20</v>
          </cell>
          <cell r="E163">
            <v>5</v>
          </cell>
          <cell r="F163">
            <v>5</v>
          </cell>
          <cell r="H163">
            <v>20</v>
          </cell>
        </row>
        <row r="164">
          <cell r="B164">
            <v>49065</v>
          </cell>
          <cell r="C164">
            <v>31</v>
          </cell>
          <cell r="D164">
            <v>23</v>
          </cell>
          <cell r="E164">
            <v>4</v>
          </cell>
          <cell r="F164">
            <v>4</v>
          </cell>
          <cell r="H164">
            <v>23</v>
          </cell>
        </row>
        <row r="165">
          <cell r="B165">
            <v>49096</v>
          </cell>
          <cell r="C165">
            <v>30</v>
          </cell>
          <cell r="D165">
            <v>22</v>
          </cell>
          <cell r="E165">
            <v>4</v>
          </cell>
          <cell r="F165">
            <v>4</v>
          </cell>
          <cell r="H165">
            <v>22</v>
          </cell>
        </row>
        <row r="166">
          <cell r="B166">
            <v>49126</v>
          </cell>
          <cell r="C166">
            <v>31</v>
          </cell>
          <cell r="D166">
            <v>21</v>
          </cell>
          <cell r="E166">
            <v>5</v>
          </cell>
          <cell r="F166">
            <v>5</v>
          </cell>
          <cell r="H166">
            <v>21</v>
          </cell>
        </row>
        <row r="167">
          <cell r="B167">
            <v>49157</v>
          </cell>
          <cell r="C167">
            <v>31</v>
          </cell>
          <cell r="D167">
            <v>23</v>
          </cell>
          <cell r="E167">
            <v>4</v>
          </cell>
          <cell r="F167">
            <v>4</v>
          </cell>
          <cell r="H167">
            <v>23</v>
          </cell>
        </row>
        <row r="168">
          <cell r="B168">
            <v>49188</v>
          </cell>
          <cell r="C168">
            <v>30</v>
          </cell>
          <cell r="D168">
            <v>21</v>
          </cell>
          <cell r="E168">
            <v>4</v>
          </cell>
          <cell r="F168">
            <v>5</v>
          </cell>
          <cell r="H168">
            <v>21</v>
          </cell>
        </row>
        <row r="169">
          <cell r="B169">
            <v>49218</v>
          </cell>
          <cell r="C169">
            <v>31</v>
          </cell>
          <cell r="D169">
            <v>22</v>
          </cell>
          <cell r="E169">
            <v>5</v>
          </cell>
          <cell r="F169">
            <v>4</v>
          </cell>
          <cell r="H169">
            <v>22</v>
          </cell>
        </row>
        <row r="170">
          <cell r="B170">
            <v>49249</v>
          </cell>
          <cell r="C170">
            <v>30</v>
          </cell>
          <cell r="D170">
            <v>22</v>
          </cell>
          <cell r="E170">
            <v>4</v>
          </cell>
          <cell r="F170">
            <v>4</v>
          </cell>
          <cell r="H170">
            <v>22</v>
          </cell>
        </row>
        <row r="171">
          <cell r="B171">
            <v>49279</v>
          </cell>
          <cell r="C171">
            <v>31</v>
          </cell>
          <cell r="D171">
            <v>21</v>
          </cell>
          <cell r="E171">
            <v>5</v>
          </cell>
          <cell r="F171">
            <v>5</v>
          </cell>
          <cell r="H171">
            <v>21</v>
          </cell>
        </row>
        <row r="172">
          <cell r="B172">
            <v>49310</v>
          </cell>
          <cell r="C172">
            <v>31</v>
          </cell>
          <cell r="D172">
            <v>23</v>
          </cell>
          <cell r="E172">
            <v>4</v>
          </cell>
          <cell r="F172">
            <v>4</v>
          </cell>
          <cell r="H172">
            <v>23</v>
          </cell>
        </row>
        <row r="173">
          <cell r="B173">
            <v>49341</v>
          </cell>
          <cell r="C173">
            <v>28</v>
          </cell>
          <cell r="D173">
            <v>20</v>
          </cell>
          <cell r="E173">
            <v>4</v>
          </cell>
          <cell r="F173">
            <v>4</v>
          </cell>
          <cell r="H173">
            <v>20</v>
          </cell>
        </row>
        <row r="174">
          <cell r="B174">
            <v>49369</v>
          </cell>
          <cell r="C174">
            <v>31</v>
          </cell>
          <cell r="D174">
            <v>22</v>
          </cell>
          <cell r="E174">
            <v>4</v>
          </cell>
          <cell r="F174">
            <v>5</v>
          </cell>
          <cell r="H174">
            <v>22</v>
          </cell>
        </row>
        <row r="175">
          <cell r="B175">
            <v>49400</v>
          </cell>
          <cell r="C175">
            <v>30</v>
          </cell>
          <cell r="D175">
            <v>21</v>
          </cell>
          <cell r="E175">
            <v>5</v>
          </cell>
          <cell r="F175">
            <v>4</v>
          </cell>
          <cell r="H175">
            <v>21</v>
          </cell>
        </row>
        <row r="176">
          <cell r="B176">
            <v>49430</v>
          </cell>
          <cell r="C176">
            <v>31</v>
          </cell>
          <cell r="D176">
            <v>23</v>
          </cell>
          <cell r="E176">
            <v>4</v>
          </cell>
          <cell r="F176">
            <v>4</v>
          </cell>
          <cell r="H176">
            <v>23</v>
          </cell>
        </row>
        <row r="177">
          <cell r="B177">
            <v>49461</v>
          </cell>
          <cell r="C177">
            <v>30</v>
          </cell>
          <cell r="D177">
            <v>21</v>
          </cell>
          <cell r="E177">
            <v>4</v>
          </cell>
          <cell r="F177">
            <v>5</v>
          </cell>
          <cell r="H177">
            <v>21</v>
          </cell>
        </row>
        <row r="178">
          <cell r="B178">
            <v>49491</v>
          </cell>
          <cell r="C178">
            <v>31</v>
          </cell>
          <cell r="D178">
            <v>22</v>
          </cell>
          <cell r="E178">
            <v>5</v>
          </cell>
          <cell r="F178">
            <v>4</v>
          </cell>
          <cell r="H178">
            <v>22</v>
          </cell>
        </row>
        <row r="179">
          <cell r="B179">
            <v>49522</v>
          </cell>
          <cell r="C179">
            <v>31</v>
          </cell>
          <cell r="D179">
            <v>23</v>
          </cell>
          <cell r="E179">
            <v>4</v>
          </cell>
          <cell r="F179">
            <v>4</v>
          </cell>
          <cell r="H179">
            <v>23</v>
          </cell>
        </row>
        <row r="180">
          <cell r="B180">
            <v>49553</v>
          </cell>
          <cell r="C180">
            <v>30</v>
          </cell>
          <cell r="D180">
            <v>20</v>
          </cell>
          <cell r="E180">
            <v>5</v>
          </cell>
          <cell r="F180">
            <v>5</v>
          </cell>
          <cell r="H180">
            <v>20</v>
          </cell>
        </row>
        <row r="181">
          <cell r="B181">
            <v>49583</v>
          </cell>
          <cell r="C181">
            <v>31</v>
          </cell>
          <cell r="D181">
            <v>23</v>
          </cell>
          <cell r="E181">
            <v>4</v>
          </cell>
          <cell r="F181">
            <v>4</v>
          </cell>
          <cell r="H181">
            <v>23</v>
          </cell>
        </row>
        <row r="182">
          <cell r="B182">
            <v>49614</v>
          </cell>
          <cell r="C182">
            <v>30</v>
          </cell>
          <cell r="D182">
            <v>22</v>
          </cell>
          <cell r="E182">
            <v>4</v>
          </cell>
          <cell r="F182">
            <v>4</v>
          </cell>
          <cell r="H182">
            <v>22</v>
          </cell>
        </row>
        <row r="183">
          <cell r="B183">
            <v>49644</v>
          </cell>
          <cell r="C183">
            <v>31</v>
          </cell>
          <cell r="D183">
            <v>21</v>
          </cell>
          <cell r="E183">
            <v>5</v>
          </cell>
          <cell r="F183">
            <v>5</v>
          </cell>
          <cell r="H183">
            <v>21</v>
          </cell>
        </row>
        <row r="184">
          <cell r="B184">
            <v>49675</v>
          </cell>
          <cell r="C184">
            <v>31</v>
          </cell>
          <cell r="D184">
            <v>23</v>
          </cell>
          <cell r="E184">
            <v>4</v>
          </cell>
          <cell r="F184">
            <v>4</v>
          </cell>
          <cell r="H184">
            <v>23</v>
          </cell>
        </row>
        <row r="185">
          <cell r="B185">
            <v>49706</v>
          </cell>
          <cell r="C185">
            <v>29</v>
          </cell>
          <cell r="D185">
            <v>21</v>
          </cell>
          <cell r="E185">
            <v>4</v>
          </cell>
          <cell r="F185">
            <v>4</v>
          </cell>
          <cell r="H185">
            <v>21</v>
          </cell>
        </row>
        <row r="186">
          <cell r="B186">
            <v>49735</v>
          </cell>
          <cell r="C186">
            <v>31</v>
          </cell>
          <cell r="D186">
            <v>21</v>
          </cell>
          <cell r="E186">
            <v>5</v>
          </cell>
          <cell r="F186">
            <v>5</v>
          </cell>
          <cell r="H186">
            <v>21</v>
          </cell>
        </row>
        <row r="187">
          <cell r="B187">
            <v>49766</v>
          </cell>
          <cell r="C187">
            <v>30</v>
          </cell>
          <cell r="D187">
            <v>22</v>
          </cell>
          <cell r="E187">
            <v>4</v>
          </cell>
          <cell r="F187">
            <v>4</v>
          </cell>
          <cell r="H187">
            <v>22</v>
          </cell>
        </row>
        <row r="188">
          <cell r="B188">
            <v>49796</v>
          </cell>
          <cell r="C188">
            <v>31</v>
          </cell>
          <cell r="D188">
            <v>22</v>
          </cell>
          <cell r="E188">
            <v>4</v>
          </cell>
          <cell r="F188">
            <v>5</v>
          </cell>
          <cell r="H188">
            <v>22</v>
          </cell>
        </row>
        <row r="189">
          <cell r="B189">
            <v>49827</v>
          </cell>
          <cell r="C189">
            <v>30</v>
          </cell>
          <cell r="D189">
            <v>21</v>
          </cell>
          <cell r="E189">
            <v>5</v>
          </cell>
          <cell r="F189">
            <v>4</v>
          </cell>
          <cell r="H189">
            <v>21</v>
          </cell>
        </row>
        <row r="190">
          <cell r="B190">
            <v>49857</v>
          </cell>
          <cell r="C190">
            <v>31</v>
          </cell>
          <cell r="D190">
            <v>23</v>
          </cell>
          <cell r="E190">
            <v>4</v>
          </cell>
          <cell r="F190">
            <v>4</v>
          </cell>
          <cell r="H190">
            <v>23</v>
          </cell>
        </row>
        <row r="191">
          <cell r="B191">
            <v>49888</v>
          </cell>
          <cell r="C191">
            <v>31</v>
          </cell>
          <cell r="D191">
            <v>21</v>
          </cell>
          <cell r="E191">
            <v>5</v>
          </cell>
          <cell r="F191">
            <v>5</v>
          </cell>
          <cell r="H191">
            <v>21</v>
          </cell>
        </row>
        <row r="192">
          <cell r="B192">
            <v>49919</v>
          </cell>
          <cell r="C192">
            <v>30</v>
          </cell>
          <cell r="D192">
            <v>22</v>
          </cell>
          <cell r="E192">
            <v>4</v>
          </cell>
          <cell r="F192">
            <v>4</v>
          </cell>
          <cell r="H192">
            <v>22</v>
          </cell>
        </row>
        <row r="193">
          <cell r="B193">
            <v>49949</v>
          </cell>
          <cell r="C193">
            <v>31</v>
          </cell>
          <cell r="D193">
            <v>23</v>
          </cell>
          <cell r="E193">
            <v>4</v>
          </cell>
          <cell r="F193">
            <v>4</v>
          </cell>
          <cell r="H193">
            <v>23</v>
          </cell>
        </row>
        <row r="194">
          <cell r="B194">
            <v>49980</v>
          </cell>
          <cell r="C194">
            <v>30</v>
          </cell>
          <cell r="D194">
            <v>20</v>
          </cell>
          <cell r="E194">
            <v>5</v>
          </cell>
          <cell r="F194">
            <v>5</v>
          </cell>
          <cell r="H194">
            <v>20</v>
          </cell>
        </row>
        <row r="195">
          <cell r="B195">
            <v>50010</v>
          </cell>
          <cell r="C195">
            <v>31</v>
          </cell>
          <cell r="D195">
            <v>23</v>
          </cell>
          <cell r="E195">
            <v>4</v>
          </cell>
          <cell r="F195">
            <v>4</v>
          </cell>
          <cell r="H195">
            <v>23</v>
          </cell>
        </row>
        <row r="196">
          <cell r="B196">
            <v>50041</v>
          </cell>
          <cell r="C196">
            <v>31</v>
          </cell>
          <cell r="D196">
            <v>22</v>
          </cell>
          <cell r="E196">
            <v>4</v>
          </cell>
          <cell r="F196">
            <v>5</v>
          </cell>
          <cell r="H196">
            <v>22</v>
          </cell>
        </row>
        <row r="197">
          <cell r="B197">
            <v>50072</v>
          </cell>
          <cell r="C197">
            <v>28</v>
          </cell>
          <cell r="D197">
            <v>20</v>
          </cell>
          <cell r="E197">
            <v>4</v>
          </cell>
          <cell r="F197">
            <v>4</v>
          </cell>
          <cell r="H197">
            <v>20</v>
          </cell>
        </row>
        <row r="198">
          <cell r="B198">
            <v>50100</v>
          </cell>
          <cell r="C198">
            <v>31</v>
          </cell>
          <cell r="D198">
            <v>22</v>
          </cell>
          <cell r="E198">
            <v>5</v>
          </cell>
          <cell r="F198">
            <v>4</v>
          </cell>
          <cell r="H198">
            <v>22</v>
          </cell>
        </row>
        <row r="199">
          <cell r="B199">
            <v>50131</v>
          </cell>
          <cell r="C199">
            <v>30</v>
          </cell>
          <cell r="D199">
            <v>22</v>
          </cell>
          <cell r="E199">
            <v>4</v>
          </cell>
          <cell r="F199">
            <v>4</v>
          </cell>
          <cell r="H199">
            <v>22</v>
          </cell>
        </row>
        <row r="200">
          <cell r="B200">
            <v>50161</v>
          </cell>
          <cell r="C200">
            <v>31</v>
          </cell>
          <cell r="D200">
            <v>21</v>
          </cell>
          <cell r="E200">
            <v>5</v>
          </cell>
          <cell r="F200">
            <v>5</v>
          </cell>
          <cell r="H200">
            <v>21</v>
          </cell>
        </row>
        <row r="201">
          <cell r="B201">
            <v>50192</v>
          </cell>
          <cell r="C201">
            <v>30</v>
          </cell>
          <cell r="D201">
            <v>22</v>
          </cell>
          <cell r="E201">
            <v>4</v>
          </cell>
          <cell r="F201">
            <v>4</v>
          </cell>
          <cell r="H201">
            <v>22</v>
          </cell>
        </row>
        <row r="202">
          <cell r="B202">
            <v>50222</v>
          </cell>
          <cell r="C202">
            <v>31</v>
          </cell>
          <cell r="D202">
            <v>23</v>
          </cell>
          <cell r="E202">
            <v>4</v>
          </cell>
          <cell r="F202">
            <v>4</v>
          </cell>
          <cell r="H202">
            <v>23</v>
          </cell>
        </row>
        <row r="203">
          <cell r="B203">
            <v>50253</v>
          </cell>
          <cell r="C203">
            <v>31</v>
          </cell>
          <cell r="D203">
            <v>21</v>
          </cell>
          <cell r="E203">
            <v>5</v>
          </cell>
          <cell r="F203">
            <v>5</v>
          </cell>
          <cell r="H203">
            <v>21</v>
          </cell>
        </row>
        <row r="204">
          <cell r="B204">
            <v>50284</v>
          </cell>
          <cell r="C204">
            <v>30</v>
          </cell>
          <cell r="D204">
            <v>22</v>
          </cell>
          <cell r="E204">
            <v>4</v>
          </cell>
          <cell r="F204">
            <v>4</v>
          </cell>
          <cell r="H204">
            <v>22</v>
          </cell>
        </row>
        <row r="205">
          <cell r="B205">
            <v>50314</v>
          </cell>
          <cell r="C205">
            <v>31</v>
          </cell>
          <cell r="D205">
            <v>22</v>
          </cell>
          <cell r="E205">
            <v>4</v>
          </cell>
          <cell r="F205">
            <v>5</v>
          </cell>
          <cell r="H205">
            <v>22</v>
          </cell>
        </row>
        <row r="206">
          <cell r="B206">
            <v>50345</v>
          </cell>
          <cell r="C206">
            <v>30</v>
          </cell>
          <cell r="D206">
            <v>21</v>
          </cell>
          <cell r="E206">
            <v>5</v>
          </cell>
          <cell r="F206">
            <v>4</v>
          </cell>
          <cell r="H206">
            <v>21</v>
          </cell>
        </row>
        <row r="207">
          <cell r="B207">
            <v>50375</v>
          </cell>
          <cell r="C207">
            <v>31</v>
          </cell>
          <cell r="D207">
            <v>23</v>
          </cell>
          <cell r="E207">
            <v>4</v>
          </cell>
          <cell r="F207">
            <v>4</v>
          </cell>
          <cell r="H207">
            <v>23</v>
          </cell>
        </row>
        <row r="208">
          <cell r="B208">
            <v>50406</v>
          </cell>
          <cell r="C208">
            <v>31</v>
          </cell>
          <cell r="D208">
            <v>21</v>
          </cell>
          <cell r="E208">
            <v>5</v>
          </cell>
          <cell r="F208">
            <v>5</v>
          </cell>
          <cell r="H208">
            <v>21</v>
          </cell>
        </row>
        <row r="209">
          <cell r="B209">
            <v>50437</v>
          </cell>
          <cell r="C209">
            <v>28</v>
          </cell>
          <cell r="D209">
            <v>20</v>
          </cell>
          <cell r="E209">
            <v>4</v>
          </cell>
          <cell r="F209">
            <v>4</v>
          </cell>
          <cell r="H209">
            <v>20</v>
          </cell>
        </row>
        <row r="210">
          <cell r="B210">
            <v>50465</v>
          </cell>
          <cell r="C210">
            <v>31</v>
          </cell>
          <cell r="D210">
            <v>23</v>
          </cell>
          <cell r="E210">
            <v>4</v>
          </cell>
          <cell r="F210">
            <v>4</v>
          </cell>
          <cell r="H210">
            <v>23</v>
          </cell>
        </row>
        <row r="211">
          <cell r="B211">
            <v>50496</v>
          </cell>
          <cell r="C211">
            <v>30</v>
          </cell>
          <cell r="D211">
            <v>22</v>
          </cell>
          <cell r="E211">
            <v>4</v>
          </cell>
          <cell r="F211">
            <v>4</v>
          </cell>
          <cell r="H211">
            <v>22</v>
          </cell>
        </row>
        <row r="212">
          <cell r="B212">
            <v>50526</v>
          </cell>
          <cell r="C212">
            <v>31</v>
          </cell>
          <cell r="D212">
            <v>21</v>
          </cell>
          <cell r="E212">
            <v>5</v>
          </cell>
          <cell r="F212">
            <v>5</v>
          </cell>
          <cell r="H212">
            <v>21</v>
          </cell>
        </row>
        <row r="213">
          <cell r="B213">
            <v>50557</v>
          </cell>
          <cell r="C213">
            <v>30</v>
          </cell>
          <cell r="D213">
            <v>22</v>
          </cell>
          <cell r="E213">
            <v>4</v>
          </cell>
          <cell r="F213">
            <v>4</v>
          </cell>
          <cell r="H213">
            <v>22</v>
          </cell>
        </row>
        <row r="214">
          <cell r="B214">
            <v>50587</v>
          </cell>
          <cell r="C214">
            <v>31</v>
          </cell>
          <cell r="D214">
            <v>22</v>
          </cell>
          <cell r="E214">
            <v>4</v>
          </cell>
          <cell r="F214">
            <v>5</v>
          </cell>
          <cell r="H214">
            <v>22</v>
          </cell>
        </row>
        <row r="215">
          <cell r="B215">
            <v>50618</v>
          </cell>
          <cell r="C215">
            <v>31</v>
          </cell>
          <cell r="D215">
            <v>22</v>
          </cell>
          <cell r="E215">
            <v>5</v>
          </cell>
          <cell r="F215">
            <v>4</v>
          </cell>
          <cell r="H215">
            <v>22</v>
          </cell>
        </row>
        <row r="216">
          <cell r="B216">
            <v>50649</v>
          </cell>
          <cell r="C216">
            <v>30</v>
          </cell>
          <cell r="D216">
            <v>22</v>
          </cell>
          <cell r="E216">
            <v>4</v>
          </cell>
          <cell r="F216">
            <v>4</v>
          </cell>
          <cell r="H216">
            <v>22</v>
          </cell>
        </row>
        <row r="217">
          <cell r="B217">
            <v>50679</v>
          </cell>
          <cell r="C217">
            <v>31</v>
          </cell>
          <cell r="D217">
            <v>21</v>
          </cell>
          <cell r="E217">
            <v>5</v>
          </cell>
          <cell r="F217">
            <v>5</v>
          </cell>
          <cell r="H217">
            <v>21</v>
          </cell>
        </row>
        <row r="218">
          <cell r="B218">
            <v>50710</v>
          </cell>
          <cell r="C218">
            <v>30</v>
          </cell>
          <cell r="D218">
            <v>22</v>
          </cell>
          <cell r="E218">
            <v>4</v>
          </cell>
          <cell r="F218">
            <v>4</v>
          </cell>
          <cell r="H218">
            <v>22</v>
          </cell>
        </row>
        <row r="219">
          <cell r="B219">
            <v>50740</v>
          </cell>
          <cell r="C219">
            <v>31</v>
          </cell>
          <cell r="D219">
            <v>23</v>
          </cell>
          <cell r="E219">
            <v>4</v>
          </cell>
          <cell r="F219">
            <v>4</v>
          </cell>
          <cell r="H219">
            <v>23</v>
          </cell>
        </row>
        <row r="220">
          <cell r="B220">
            <v>50771</v>
          </cell>
          <cell r="C220">
            <v>31</v>
          </cell>
          <cell r="D220">
            <v>21</v>
          </cell>
          <cell r="E220">
            <v>5</v>
          </cell>
          <cell r="F220">
            <v>5</v>
          </cell>
          <cell r="H220">
            <v>21</v>
          </cell>
        </row>
        <row r="221">
          <cell r="B221">
            <v>50802</v>
          </cell>
          <cell r="C221">
            <v>28</v>
          </cell>
          <cell r="D221">
            <v>20</v>
          </cell>
          <cell r="E221">
            <v>4</v>
          </cell>
          <cell r="F221">
            <v>4</v>
          </cell>
          <cell r="H221">
            <v>20</v>
          </cell>
        </row>
        <row r="222">
          <cell r="B222">
            <v>50830</v>
          </cell>
          <cell r="C222">
            <v>31</v>
          </cell>
          <cell r="D222">
            <v>23</v>
          </cell>
          <cell r="E222">
            <v>4</v>
          </cell>
          <cell r="F222">
            <v>4</v>
          </cell>
          <cell r="H222">
            <v>23</v>
          </cell>
        </row>
        <row r="223">
          <cell r="B223">
            <v>50861</v>
          </cell>
          <cell r="C223">
            <v>30</v>
          </cell>
          <cell r="D223">
            <v>21</v>
          </cell>
          <cell r="E223">
            <v>4</v>
          </cell>
          <cell r="F223">
            <v>5</v>
          </cell>
          <cell r="H223">
            <v>21</v>
          </cell>
        </row>
        <row r="224">
          <cell r="B224">
            <v>50891</v>
          </cell>
          <cell r="C224">
            <v>31</v>
          </cell>
          <cell r="D224">
            <v>22</v>
          </cell>
          <cell r="E224">
            <v>5</v>
          </cell>
          <cell r="F224">
            <v>4</v>
          </cell>
          <cell r="H224">
            <v>22</v>
          </cell>
        </row>
        <row r="225">
          <cell r="B225">
            <v>50922</v>
          </cell>
          <cell r="C225">
            <v>30</v>
          </cell>
          <cell r="D225">
            <v>22</v>
          </cell>
          <cell r="E225">
            <v>4</v>
          </cell>
          <cell r="F225">
            <v>4</v>
          </cell>
          <cell r="H225">
            <v>22</v>
          </cell>
        </row>
        <row r="226">
          <cell r="B226">
            <v>50952</v>
          </cell>
          <cell r="C226">
            <v>31</v>
          </cell>
          <cell r="D226">
            <v>21</v>
          </cell>
          <cell r="E226">
            <v>5</v>
          </cell>
          <cell r="F226">
            <v>5</v>
          </cell>
          <cell r="H226">
            <v>21</v>
          </cell>
        </row>
        <row r="227">
          <cell r="B227">
            <v>50983</v>
          </cell>
          <cell r="C227">
            <v>31</v>
          </cell>
          <cell r="D227">
            <v>23</v>
          </cell>
          <cell r="E227">
            <v>4</v>
          </cell>
          <cell r="F227">
            <v>4</v>
          </cell>
          <cell r="H227">
            <v>23</v>
          </cell>
        </row>
        <row r="228">
          <cell r="B228">
            <v>51014</v>
          </cell>
          <cell r="C228">
            <v>30</v>
          </cell>
          <cell r="D228">
            <v>22</v>
          </cell>
          <cell r="E228">
            <v>4</v>
          </cell>
          <cell r="F228">
            <v>4</v>
          </cell>
          <cell r="H228">
            <v>22</v>
          </cell>
        </row>
        <row r="229">
          <cell r="B229">
            <v>51044</v>
          </cell>
          <cell r="C229">
            <v>31</v>
          </cell>
          <cell r="D229">
            <v>21</v>
          </cell>
          <cell r="E229">
            <v>5</v>
          </cell>
          <cell r="F229">
            <v>5</v>
          </cell>
          <cell r="H229">
            <v>21</v>
          </cell>
        </row>
        <row r="230">
          <cell r="B230">
            <v>51075</v>
          </cell>
          <cell r="C230">
            <v>30</v>
          </cell>
          <cell r="D230">
            <v>22</v>
          </cell>
          <cell r="E230">
            <v>4</v>
          </cell>
          <cell r="F230">
            <v>4</v>
          </cell>
          <cell r="H230">
            <v>22</v>
          </cell>
        </row>
        <row r="231">
          <cell r="B231">
            <v>51105</v>
          </cell>
          <cell r="C231">
            <v>31</v>
          </cell>
          <cell r="D231">
            <v>22</v>
          </cell>
          <cell r="E231">
            <v>4</v>
          </cell>
          <cell r="F231">
            <v>5</v>
          </cell>
          <cell r="H231">
            <v>22</v>
          </cell>
        </row>
        <row r="232">
          <cell r="B232">
            <v>51136</v>
          </cell>
          <cell r="C232">
            <v>31</v>
          </cell>
          <cell r="D232">
            <v>22</v>
          </cell>
          <cell r="E232">
            <v>5</v>
          </cell>
          <cell r="F232">
            <v>4</v>
          </cell>
          <cell r="H232">
            <v>22</v>
          </cell>
        </row>
        <row r="233">
          <cell r="B233">
            <v>51167</v>
          </cell>
          <cell r="C233">
            <v>29</v>
          </cell>
          <cell r="D233">
            <v>21</v>
          </cell>
          <cell r="E233">
            <v>4</v>
          </cell>
          <cell r="F233">
            <v>4</v>
          </cell>
          <cell r="H233">
            <v>21</v>
          </cell>
        </row>
        <row r="234">
          <cell r="B234">
            <v>51196</v>
          </cell>
          <cell r="C234">
            <v>31</v>
          </cell>
          <cell r="D234">
            <v>22</v>
          </cell>
          <cell r="E234">
            <v>4</v>
          </cell>
          <cell r="F234">
            <v>5</v>
          </cell>
          <cell r="H234">
            <v>22</v>
          </cell>
        </row>
        <row r="235">
          <cell r="B235">
            <v>51227</v>
          </cell>
          <cell r="C235">
            <v>30</v>
          </cell>
          <cell r="D235">
            <v>21</v>
          </cell>
          <cell r="E235">
            <v>5</v>
          </cell>
          <cell r="F235">
            <v>4</v>
          </cell>
          <cell r="H235">
            <v>21</v>
          </cell>
        </row>
        <row r="236">
          <cell r="B236">
            <v>51257</v>
          </cell>
          <cell r="C236">
            <v>31</v>
          </cell>
          <cell r="D236">
            <v>23</v>
          </cell>
          <cell r="E236">
            <v>4</v>
          </cell>
          <cell r="F236">
            <v>4</v>
          </cell>
          <cell r="H236">
            <v>23</v>
          </cell>
        </row>
        <row r="237">
          <cell r="B237">
            <v>51288</v>
          </cell>
          <cell r="C237">
            <v>30</v>
          </cell>
          <cell r="D237">
            <v>21</v>
          </cell>
          <cell r="E237">
            <v>4</v>
          </cell>
          <cell r="F237">
            <v>5</v>
          </cell>
          <cell r="H237">
            <v>21</v>
          </cell>
        </row>
        <row r="238">
          <cell r="B238">
            <v>51318</v>
          </cell>
          <cell r="C238">
            <v>31</v>
          </cell>
          <cell r="D238">
            <v>22</v>
          </cell>
          <cell r="E238">
            <v>5</v>
          </cell>
          <cell r="F238">
            <v>4</v>
          </cell>
          <cell r="H238">
            <v>22</v>
          </cell>
        </row>
        <row r="239">
          <cell r="B239">
            <v>51349</v>
          </cell>
          <cell r="C239">
            <v>31</v>
          </cell>
          <cell r="D239">
            <v>23</v>
          </cell>
          <cell r="E239">
            <v>4</v>
          </cell>
          <cell r="F239">
            <v>4</v>
          </cell>
          <cell r="H239">
            <v>23</v>
          </cell>
        </row>
        <row r="240">
          <cell r="B240">
            <v>51380</v>
          </cell>
          <cell r="C240">
            <v>30</v>
          </cell>
          <cell r="D240">
            <v>20</v>
          </cell>
          <cell r="E240">
            <v>5</v>
          </cell>
          <cell r="F240">
            <v>5</v>
          </cell>
          <cell r="H240">
            <v>20</v>
          </cell>
        </row>
        <row r="241">
          <cell r="B241">
            <v>51410</v>
          </cell>
          <cell r="C241">
            <v>31</v>
          </cell>
          <cell r="D241">
            <v>23</v>
          </cell>
          <cell r="E241">
            <v>4</v>
          </cell>
          <cell r="F241">
            <v>4</v>
          </cell>
          <cell r="H241">
            <v>23</v>
          </cell>
        </row>
        <row r="242">
          <cell r="B242">
            <v>51441</v>
          </cell>
          <cell r="C242">
            <v>30</v>
          </cell>
          <cell r="D242">
            <v>22</v>
          </cell>
          <cell r="E242">
            <v>4</v>
          </cell>
          <cell r="F242">
            <v>4</v>
          </cell>
          <cell r="H242">
            <v>22</v>
          </cell>
        </row>
        <row r="243">
          <cell r="B243">
            <v>51471</v>
          </cell>
          <cell r="C243">
            <v>31</v>
          </cell>
          <cell r="D243">
            <v>21</v>
          </cell>
          <cell r="E243">
            <v>5</v>
          </cell>
          <cell r="F243">
            <v>5</v>
          </cell>
          <cell r="H243">
            <v>21</v>
          </cell>
        </row>
        <row r="244">
          <cell r="B244">
            <v>51502</v>
          </cell>
          <cell r="C244">
            <v>31</v>
          </cell>
          <cell r="D244">
            <v>23</v>
          </cell>
          <cell r="E244">
            <v>4</v>
          </cell>
          <cell r="F244">
            <v>4</v>
          </cell>
          <cell r="H244">
            <v>23</v>
          </cell>
        </row>
        <row r="245">
          <cell r="B245">
            <v>51533</v>
          </cell>
          <cell r="C245">
            <v>28</v>
          </cell>
          <cell r="D245">
            <v>20</v>
          </cell>
          <cell r="E245">
            <v>4</v>
          </cell>
          <cell r="F245">
            <v>4</v>
          </cell>
          <cell r="H245">
            <v>20</v>
          </cell>
        </row>
        <row r="246">
          <cell r="B246">
            <v>51561</v>
          </cell>
          <cell r="C246">
            <v>31</v>
          </cell>
          <cell r="D246">
            <v>21</v>
          </cell>
          <cell r="E246">
            <v>5</v>
          </cell>
          <cell r="F246">
            <v>5</v>
          </cell>
          <cell r="H246">
            <v>21</v>
          </cell>
        </row>
        <row r="247">
          <cell r="B247">
            <v>51592</v>
          </cell>
          <cell r="C247">
            <v>30</v>
          </cell>
          <cell r="D247">
            <v>22</v>
          </cell>
          <cell r="E247">
            <v>4</v>
          </cell>
          <cell r="F247">
            <v>4</v>
          </cell>
          <cell r="H247">
            <v>22</v>
          </cell>
        </row>
        <row r="248">
          <cell r="B248">
            <v>51622</v>
          </cell>
          <cell r="C248">
            <v>31</v>
          </cell>
          <cell r="D248">
            <v>23</v>
          </cell>
          <cell r="E248">
            <v>4</v>
          </cell>
          <cell r="F248">
            <v>4</v>
          </cell>
          <cell r="H248">
            <v>23</v>
          </cell>
        </row>
        <row r="249">
          <cell r="B249">
            <v>51653</v>
          </cell>
          <cell r="C249">
            <v>30</v>
          </cell>
          <cell r="D249">
            <v>20</v>
          </cell>
          <cell r="E249">
            <v>5</v>
          </cell>
          <cell r="F249">
            <v>5</v>
          </cell>
          <cell r="H249">
            <v>20</v>
          </cell>
        </row>
        <row r="250">
          <cell r="B250">
            <v>51683</v>
          </cell>
          <cell r="C250">
            <v>31</v>
          </cell>
          <cell r="D250">
            <v>23</v>
          </cell>
          <cell r="E250">
            <v>4</v>
          </cell>
          <cell r="F250">
            <v>4</v>
          </cell>
          <cell r="H250">
            <v>23</v>
          </cell>
        </row>
        <row r="251">
          <cell r="B251">
            <v>51714</v>
          </cell>
          <cell r="C251">
            <v>31</v>
          </cell>
          <cell r="D251">
            <v>22</v>
          </cell>
          <cell r="E251">
            <v>4</v>
          </cell>
          <cell r="F251">
            <v>5</v>
          </cell>
          <cell r="H251">
            <v>22</v>
          </cell>
        </row>
        <row r="252">
          <cell r="B252">
            <v>51745</v>
          </cell>
          <cell r="C252">
            <v>30</v>
          </cell>
          <cell r="D252">
            <v>21</v>
          </cell>
          <cell r="E252">
            <v>5</v>
          </cell>
          <cell r="F252">
            <v>4</v>
          </cell>
          <cell r="H252">
            <v>21</v>
          </cell>
        </row>
        <row r="253">
          <cell r="B253">
            <v>51775</v>
          </cell>
          <cell r="C253">
            <v>31</v>
          </cell>
          <cell r="D253">
            <v>23</v>
          </cell>
          <cell r="E253">
            <v>4</v>
          </cell>
          <cell r="F253">
            <v>4</v>
          </cell>
          <cell r="H253">
            <v>23</v>
          </cell>
        </row>
        <row r="254">
          <cell r="B254">
            <v>51806</v>
          </cell>
          <cell r="C254">
            <v>30</v>
          </cell>
          <cell r="D254">
            <v>21</v>
          </cell>
          <cell r="E254">
            <v>4</v>
          </cell>
          <cell r="F254">
            <v>5</v>
          </cell>
          <cell r="H254">
            <v>21</v>
          </cell>
        </row>
        <row r="255">
          <cell r="B255">
            <v>51836</v>
          </cell>
          <cell r="C255">
            <v>31</v>
          </cell>
          <cell r="D255">
            <v>22</v>
          </cell>
          <cell r="E255">
            <v>5</v>
          </cell>
          <cell r="F255">
            <v>4</v>
          </cell>
          <cell r="H255">
            <v>22</v>
          </cell>
        </row>
        <row r="256">
          <cell r="B256">
            <v>51867</v>
          </cell>
          <cell r="C256">
            <v>31</v>
          </cell>
          <cell r="D256">
            <v>23</v>
          </cell>
          <cell r="E256">
            <v>4</v>
          </cell>
          <cell r="F256">
            <v>4</v>
          </cell>
          <cell r="H256">
            <v>23</v>
          </cell>
        </row>
        <row r="257">
          <cell r="B257">
            <v>51898</v>
          </cell>
          <cell r="C257">
            <v>28</v>
          </cell>
          <cell r="D257">
            <v>20</v>
          </cell>
          <cell r="E257">
            <v>4</v>
          </cell>
          <cell r="F257">
            <v>4</v>
          </cell>
          <cell r="H257">
            <v>20</v>
          </cell>
        </row>
        <row r="258">
          <cell r="B258">
            <v>51926</v>
          </cell>
          <cell r="C258">
            <v>31</v>
          </cell>
          <cell r="D258">
            <v>21</v>
          </cell>
          <cell r="E258">
            <v>5</v>
          </cell>
          <cell r="F258">
            <v>5</v>
          </cell>
          <cell r="H258">
            <v>21</v>
          </cell>
        </row>
        <row r="259">
          <cell r="B259">
            <v>51957</v>
          </cell>
          <cell r="C259">
            <v>30</v>
          </cell>
          <cell r="D259">
            <v>22</v>
          </cell>
          <cell r="E259">
            <v>4</v>
          </cell>
          <cell r="F259">
            <v>4</v>
          </cell>
          <cell r="H259">
            <v>22</v>
          </cell>
        </row>
        <row r="260">
          <cell r="B260">
            <v>51987</v>
          </cell>
          <cell r="C260">
            <v>31</v>
          </cell>
          <cell r="D260">
            <v>22</v>
          </cell>
          <cell r="E260">
            <v>4</v>
          </cell>
          <cell r="F260">
            <v>5</v>
          </cell>
          <cell r="H260">
            <v>22</v>
          </cell>
        </row>
        <row r="261">
          <cell r="B261">
            <v>52018</v>
          </cell>
          <cell r="C261">
            <v>30</v>
          </cell>
          <cell r="D261">
            <v>21</v>
          </cell>
          <cell r="E261">
            <v>5</v>
          </cell>
          <cell r="F261">
            <v>4</v>
          </cell>
          <cell r="H261">
            <v>21</v>
          </cell>
        </row>
        <row r="262">
          <cell r="B262">
            <v>52048</v>
          </cell>
          <cell r="C262">
            <v>31</v>
          </cell>
          <cell r="D262">
            <v>23</v>
          </cell>
          <cell r="E262">
            <v>4</v>
          </cell>
          <cell r="F262">
            <v>4</v>
          </cell>
          <cell r="H262">
            <v>23</v>
          </cell>
        </row>
        <row r="263">
          <cell r="B263">
            <v>52079</v>
          </cell>
          <cell r="C263">
            <v>31</v>
          </cell>
          <cell r="D263">
            <v>21</v>
          </cell>
          <cell r="E263">
            <v>5</v>
          </cell>
          <cell r="F263">
            <v>5</v>
          </cell>
          <cell r="H263">
            <v>21</v>
          </cell>
        </row>
        <row r="264">
          <cell r="B264">
            <v>52110</v>
          </cell>
          <cell r="C264">
            <v>30</v>
          </cell>
          <cell r="D264">
            <v>22</v>
          </cell>
          <cell r="E264">
            <v>4</v>
          </cell>
          <cell r="F264">
            <v>4</v>
          </cell>
          <cell r="H264">
            <v>22</v>
          </cell>
        </row>
        <row r="265">
          <cell r="B265">
            <v>52140</v>
          </cell>
          <cell r="C265">
            <v>31</v>
          </cell>
          <cell r="D265">
            <v>23</v>
          </cell>
          <cell r="E265">
            <v>4</v>
          </cell>
          <cell r="F265">
            <v>4</v>
          </cell>
          <cell r="H265">
            <v>23</v>
          </cell>
        </row>
        <row r="266">
          <cell r="B266">
            <v>52171</v>
          </cell>
          <cell r="C266">
            <v>30</v>
          </cell>
          <cell r="D266">
            <v>20</v>
          </cell>
          <cell r="E266">
            <v>5</v>
          </cell>
          <cell r="F266">
            <v>5</v>
          </cell>
          <cell r="H266">
            <v>20</v>
          </cell>
        </row>
        <row r="267">
          <cell r="B267">
            <v>52201</v>
          </cell>
          <cell r="C267">
            <v>31</v>
          </cell>
          <cell r="D267">
            <v>23</v>
          </cell>
          <cell r="E267">
            <v>4</v>
          </cell>
          <cell r="F267">
            <v>4</v>
          </cell>
          <cell r="H267">
            <v>23</v>
          </cell>
        </row>
        <row r="268">
          <cell r="B268">
            <v>52232</v>
          </cell>
          <cell r="C268">
            <v>31</v>
          </cell>
          <cell r="D268">
            <v>22</v>
          </cell>
          <cell r="E268">
            <v>4</v>
          </cell>
          <cell r="F268">
            <v>5</v>
          </cell>
          <cell r="H268">
            <v>22</v>
          </cell>
        </row>
        <row r="269">
          <cell r="B269">
            <v>52263</v>
          </cell>
          <cell r="C269">
            <v>28</v>
          </cell>
          <cell r="D269">
            <v>20</v>
          </cell>
          <cell r="E269">
            <v>4</v>
          </cell>
          <cell r="F269">
            <v>4</v>
          </cell>
          <cell r="H269">
            <v>20</v>
          </cell>
        </row>
        <row r="270">
          <cell r="B270">
            <v>52291</v>
          </cell>
          <cell r="C270">
            <v>31</v>
          </cell>
          <cell r="D270">
            <v>22</v>
          </cell>
          <cell r="E270">
            <v>5</v>
          </cell>
          <cell r="F270">
            <v>4</v>
          </cell>
          <cell r="H270">
            <v>22</v>
          </cell>
        </row>
        <row r="271">
          <cell r="B271">
            <v>52322</v>
          </cell>
          <cell r="C271">
            <v>30</v>
          </cell>
          <cell r="D271">
            <v>22</v>
          </cell>
          <cell r="E271">
            <v>4</v>
          </cell>
          <cell r="F271">
            <v>4</v>
          </cell>
          <cell r="H271">
            <v>22</v>
          </cell>
        </row>
        <row r="272">
          <cell r="B272">
            <v>52352</v>
          </cell>
          <cell r="C272">
            <v>31</v>
          </cell>
          <cell r="D272">
            <v>21</v>
          </cell>
          <cell r="E272">
            <v>5</v>
          </cell>
          <cell r="F272">
            <v>5</v>
          </cell>
          <cell r="H272">
            <v>21</v>
          </cell>
        </row>
        <row r="273">
          <cell r="B273">
            <v>52383</v>
          </cell>
          <cell r="C273">
            <v>30</v>
          </cell>
          <cell r="D273">
            <v>22</v>
          </cell>
          <cell r="E273">
            <v>4</v>
          </cell>
          <cell r="F273">
            <v>4</v>
          </cell>
          <cell r="H273">
            <v>22</v>
          </cell>
        </row>
        <row r="274">
          <cell r="B274">
            <v>52413</v>
          </cell>
          <cell r="C274">
            <v>31</v>
          </cell>
          <cell r="D274">
            <v>23</v>
          </cell>
          <cell r="E274">
            <v>4</v>
          </cell>
          <cell r="F274">
            <v>4</v>
          </cell>
          <cell r="H274">
            <v>23</v>
          </cell>
        </row>
        <row r="275">
          <cell r="B275">
            <v>52444</v>
          </cell>
          <cell r="C275">
            <v>31</v>
          </cell>
          <cell r="D275">
            <v>21</v>
          </cell>
          <cell r="E275">
            <v>5</v>
          </cell>
          <cell r="F275">
            <v>5</v>
          </cell>
          <cell r="H275">
            <v>21</v>
          </cell>
        </row>
        <row r="276">
          <cell r="B276">
            <v>52475</v>
          </cell>
          <cell r="C276">
            <v>30</v>
          </cell>
          <cell r="D276">
            <v>22</v>
          </cell>
          <cell r="E276">
            <v>4</v>
          </cell>
          <cell r="F276">
            <v>4</v>
          </cell>
          <cell r="H276">
            <v>22</v>
          </cell>
        </row>
        <row r="277">
          <cell r="B277">
            <v>52505</v>
          </cell>
          <cell r="C277">
            <v>31</v>
          </cell>
          <cell r="D277">
            <v>22</v>
          </cell>
          <cell r="E277">
            <v>4</v>
          </cell>
          <cell r="F277">
            <v>5</v>
          </cell>
          <cell r="H277">
            <v>22</v>
          </cell>
        </row>
        <row r="278">
          <cell r="B278">
            <v>52536</v>
          </cell>
          <cell r="C278">
            <v>30</v>
          </cell>
          <cell r="D278">
            <v>21</v>
          </cell>
          <cell r="E278">
            <v>5</v>
          </cell>
          <cell r="F278">
            <v>4</v>
          </cell>
          <cell r="H278">
            <v>21</v>
          </cell>
        </row>
        <row r="279">
          <cell r="B279">
            <v>52566</v>
          </cell>
          <cell r="C279">
            <v>31</v>
          </cell>
          <cell r="D279">
            <v>23</v>
          </cell>
          <cell r="E279">
            <v>4</v>
          </cell>
          <cell r="F279">
            <v>4</v>
          </cell>
          <cell r="H279">
            <v>23</v>
          </cell>
        </row>
        <row r="280">
          <cell r="B280">
            <v>52597</v>
          </cell>
          <cell r="C280">
            <v>31</v>
          </cell>
          <cell r="D280">
            <v>21</v>
          </cell>
          <cell r="E280">
            <v>5</v>
          </cell>
          <cell r="F280">
            <v>5</v>
          </cell>
          <cell r="H280">
            <v>21</v>
          </cell>
        </row>
        <row r="281">
          <cell r="B281">
            <v>52628</v>
          </cell>
          <cell r="C281">
            <v>29</v>
          </cell>
          <cell r="D281">
            <v>21</v>
          </cell>
          <cell r="E281">
            <v>4</v>
          </cell>
          <cell r="F281">
            <v>4</v>
          </cell>
          <cell r="H281">
            <v>21</v>
          </cell>
        </row>
        <row r="282">
          <cell r="B282">
            <v>52657</v>
          </cell>
          <cell r="C282">
            <v>31</v>
          </cell>
          <cell r="D282">
            <v>23</v>
          </cell>
          <cell r="E282">
            <v>4</v>
          </cell>
          <cell r="F282">
            <v>4</v>
          </cell>
          <cell r="H282">
            <v>23</v>
          </cell>
        </row>
        <row r="283">
          <cell r="B283">
            <v>52688</v>
          </cell>
          <cell r="C283">
            <v>30</v>
          </cell>
          <cell r="D283">
            <v>21</v>
          </cell>
          <cell r="E283">
            <v>4</v>
          </cell>
          <cell r="F283">
            <v>5</v>
          </cell>
          <cell r="H283">
            <v>21</v>
          </cell>
        </row>
        <row r="284">
          <cell r="B284">
            <v>52718</v>
          </cell>
          <cell r="C284">
            <v>31</v>
          </cell>
          <cell r="D284">
            <v>22</v>
          </cell>
          <cell r="E284">
            <v>5</v>
          </cell>
          <cell r="F284">
            <v>4</v>
          </cell>
          <cell r="H284">
            <v>22</v>
          </cell>
        </row>
        <row r="285">
          <cell r="B285">
            <v>52749</v>
          </cell>
          <cell r="C285">
            <v>30</v>
          </cell>
          <cell r="D285">
            <v>22</v>
          </cell>
          <cell r="E285">
            <v>4</v>
          </cell>
          <cell r="F285">
            <v>4</v>
          </cell>
          <cell r="H285">
            <v>22</v>
          </cell>
        </row>
        <row r="286">
          <cell r="B286">
            <v>52779</v>
          </cell>
          <cell r="C286">
            <v>31</v>
          </cell>
          <cell r="D286">
            <v>21</v>
          </cell>
          <cell r="E286">
            <v>5</v>
          </cell>
          <cell r="F286">
            <v>5</v>
          </cell>
          <cell r="H286">
            <v>21</v>
          </cell>
        </row>
        <row r="287">
          <cell r="B287">
            <v>52810</v>
          </cell>
          <cell r="C287">
            <v>31</v>
          </cell>
          <cell r="D287">
            <v>23</v>
          </cell>
          <cell r="E287">
            <v>4</v>
          </cell>
          <cell r="F287">
            <v>4</v>
          </cell>
          <cell r="H287">
            <v>23</v>
          </cell>
        </row>
        <row r="288">
          <cell r="B288">
            <v>52841</v>
          </cell>
          <cell r="C288">
            <v>30</v>
          </cell>
          <cell r="D288">
            <v>22</v>
          </cell>
          <cell r="E288">
            <v>4</v>
          </cell>
          <cell r="F288">
            <v>4</v>
          </cell>
          <cell r="H288">
            <v>22</v>
          </cell>
        </row>
        <row r="289">
          <cell r="B289">
            <v>52871</v>
          </cell>
          <cell r="C289">
            <v>31</v>
          </cell>
          <cell r="D289">
            <v>21</v>
          </cell>
          <cell r="E289">
            <v>5</v>
          </cell>
          <cell r="F289">
            <v>5</v>
          </cell>
          <cell r="H289">
            <v>21</v>
          </cell>
        </row>
        <row r="290">
          <cell r="B290">
            <v>52902</v>
          </cell>
          <cell r="C290">
            <v>30</v>
          </cell>
          <cell r="D290">
            <v>22</v>
          </cell>
          <cell r="E290">
            <v>4</v>
          </cell>
          <cell r="F290">
            <v>4</v>
          </cell>
          <cell r="H290">
            <v>22</v>
          </cell>
        </row>
        <row r="291">
          <cell r="B291">
            <v>52932</v>
          </cell>
          <cell r="C291">
            <v>31</v>
          </cell>
          <cell r="D291">
            <v>22</v>
          </cell>
          <cell r="E291">
            <v>4</v>
          </cell>
          <cell r="F291">
            <v>5</v>
          </cell>
          <cell r="H291">
            <v>22</v>
          </cell>
        </row>
        <row r="292">
          <cell r="B292">
            <v>52963</v>
          </cell>
          <cell r="C292">
            <v>31</v>
          </cell>
          <cell r="D292">
            <v>22</v>
          </cell>
          <cell r="E292">
            <v>5</v>
          </cell>
          <cell r="F292">
            <v>4</v>
          </cell>
          <cell r="H292">
            <v>22</v>
          </cell>
        </row>
        <row r="293">
          <cell r="B293">
            <v>52994</v>
          </cell>
          <cell r="C293">
            <v>28</v>
          </cell>
          <cell r="D293">
            <v>20</v>
          </cell>
          <cell r="E293">
            <v>4</v>
          </cell>
          <cell r="F293">
            <v>4</v>
          </cell>
          <cell r="H293">
            <v>20</v>
          </cell>
        </row>
        <row r="294">
          <cell r="B294">
            <v>53022</v>
          </cell>
          <cell r="C294">
            <v>31</v>
          </cell>
          <cell r="D294">
            <v>23</v>
          </cell>
          <cell r="E294">
            <v>4</v>
          </cell>
          <cell r="F294">
            <v>4</v>
          </cell>
          <cell r="H294">
            <v>23</v>
          </cell>
        </row>
        <row r="295">
          <cell r="B295">
            <v>53053</v>
          </cell>
          <cell r="C295">
            <v>30</v>
          </cell>
          <cell r="D295">
            <v>20</v>
          </cell>
          <cell r="E295">
            <v>5</v>
          </cell>
          <cell r="F295">
            <v>5</v>
          </cell>
          <cell r="H295">
            <v>20</v>
          </cell>
        </row>
        <row r="296">
          <cell r="B296">
            <v>53083</v>
          </cell>
          <cell r="C296">
            <v>31</v>
          </cell>
          <cell r="D296">
            <v>23</v>
          </cell>
          <cell r="E296">
            <v>4</v>
          </cell>
          <cell r="F296">
            <v>4</v>
          </cell>
          <cell r="H296">
            <v>23</v>
          </cell>
        </row>
        <row r="297">
          <cell r="B297">
            <v>53114</v>
          </cell>
          <cell r="C297">
            <v>30</v>
          </cell>
          <cell r="D297">
            <v>22</v>
          </cell>
          <cell r="E297">
            <v>4</v>
          </cell>
          <cell r="F297">
            <v>4</v>
          </cell>
          <cell r="H297">
            <v>22</v>
          </cell>
        </row>
        <row r="298">
          <cell r="B298">
            <v>53144</v>
          </cell>
          <cell r="C298">
            <v>31</v>
          </cell>
          <cell r="D298">
            <v>21</v>
          </cell>
          <cell r="E298">
            <v>5</v>
          </cell>
          <cell r="F298">
            <v>5</v>
          </cell>
          <cell r="H298">
            <v>21</v>
          </cell>
        </row>
        <row r="299">
          <cell r="B299">
            <v>53175</v>
          </cell>
          <cell r="C299">
            <v>31</v>
          </cell>
          <cell r="D299">
            <v>23</v>
          </cell>
          <cell r="E299">
            <v>4</v>
          </cell>
          <cell r="F299">
            <v>4</v>
          </cell>
          <cell r="H299">
            <v>23</v>
          </cell>
        </row>
        <row r="300">
          <cell r="B300">
            <v>53206</v>
          </cell>
          <cell r="C300">
            <v>30</v>
          </cell>
          <cell r="D300">
            <v>21</v>
          </cell>
          <cell r="E300">
            <v>4</v>
          </cell>
          <cell r="F300">
            <v>5</v>
          </cell>
          <cell r="H300">
            <v>21</v>
          </cell>
        </row>
        <row r="301">
          <cell r="B301">
            <v>53236</v>
          </cell>
          <cell r="C301">
            <v>31</v>
          </cell>
          <cell r="D301">
            <v>22</v>
          </cell>
          <cell r="E301">
            <v>5</v>
          </cell>
          <cell r="F301">
            <v>4</v>
          </cell>
          <cell r="H301">
            <v>22</v>
          </cell>
        </row>
        <row r="302">
          <cell r="B302">
            <v>53267</v>
          </cell>
          <cell r="C302">
            <v>30</v>
          </cell>
          <cell r="D302">
            <v>22</v>
          </cell>
          <cell r="E302">
            <v>4</v>
          </cell>
          <cell r="F302">
            <v>4</v>
          </cell>
          <cell r="H302">
            <v>22</v>
          </cell>
        </row>
        <row r="303">
          <cell r="B303">
            <v>53297</v>
          </cell>
          <cell r="C303">
            <v>31</v>
          </cell>
          <cell r="D303">
            <v>21</v>
          </cell>
          <cell r="E303">
            <v>5</v>
          </cell>
          <cell r="F303">
            <v>5</v>
          </cell>
          <cell r="H303">
            <v>21</v>
          </cell>
        </row>
        <row r="304">
          <cell r="B304">
            <v>53328</v>
          </cell>
          <cell r="C304">
            <v>31</v>
          </cell>
          <cell r="D304">
            <v>23</v>
          </cell>
          <cell r="E304">
            <v>4</v>
          </cell>
          <cell r="F304">
            <v>4</v>
          </cell>
          <cell r="H304">
            <v>23</v>
          </cell>
        </row>
        <row r="305">
          <cell r="B305">
            <v>53359</v>
          </cell>
          <cell r="C305">
            <v>28</v>
          </cell>
          <cell r="D305">
            <v>20</v>
          </cell>
          <cell r="E305">
            <v>4</v>
          </cell>
          <cell r="F305">
            <v>4</v>
          </cell>
          <cell r="H305">
            <v>20</v>
          </cell>
        </row>
        <row r="306">
          <cell r="B306">
            <v>53387</v>
          </cell>
          <cell r="C306">
            <v>31</v>
          </cell>
          <cell r="D306">
            <v>22</v>
          </cell>
          <cell r="E306">
            <v>4</v>
          </cell>
          <cell r="F306">
            <v>5</v>
          </cell>
          <cell r="H306">
            <v>22</v>
          </cell>
        </row>
        <row r="307">
          <cell r="B307">
            <v>53418</v>
          </cell>
          <cell r="C307">
            <v>30</v>
          </cell>
          <cell r="D307">
            <v>21</v>
          </cell>
          <cell r="E307">
            <v>5</v>
          </cell>
          <cell r="F307">
            <v>4</v>
          </cell>
          <cell r="H307">
            <v>21</v>
          </cell>
        </row>
        <row r="308">
          <cell r="B308">
            <v>53448</v>
          </cell>
          <cell r="C308">
            <v>31</v>
          </cell>
          <cell r="D308">
            <v>23</v>
          </cell>
          <cell r="E308">
            <v>4</v>
          </cell>
          <cell r="F308">
            <v>4</v>
          </cell>
          <cell r="H308">
            <v>23</v>
          </cell>
        </row>
        <row r="309">
          <cell r="B309">
            <v>53479</v>
          </cell>
          <cell r="C309">
            <v>30</v>
          </cell>
          <cell r="D309">
            <v>21</v>
          </cell>
          <cell r="E309">
            <v>4</v>
          </cell>
          <cell r="F309">
            <v>5</v>
          </cell>
          <cell r="H309">
            <v>21</v>
          </cell>
        </row>
        <row r="310">
          <cell r="B310">
            <v>53509</v>
          </cell>
          <cell r="C310">
            <v>31</v>
          </cell>
          <cell r="D310">
            <v>22</v>
          </cell>
          <cell r="E310">
            <v>5</v>
          </cell>
          <cell r="F310">
            <v>4</v>
          </cell>
          <cell r="H310">
            <v>22</v>
          </cell>
        </row>
        <row r="311">
          <cell r="B311">
            <v>53540</v>
          </cell>
          <cell r="C311">
            <v>31</v>
          </cell>
          <cell r="D311">
            <v>23</v>
          </cell>
          <cell r="E311">
            <v>4</v>
          </cell>
          <cell r="F311">
            <v>4</v>
          </cell>
          <cell r="H311">
            <v>23</v>
          </cell>
        </row>
        <row r="312">
          <cell r="B312">
            <v>53571</v>
          </cell>
          <cell r="C312">
            <v>30</v>
          </cell>
          <cell r="D312">
            <v>20</v>
          </cell>
          <cell r="E312">
            <v>5</v>
          </cell>
          <cell r="F312">
            <v>5</v>
          </cell>
          <cell r="H312">
            <v>20</v>
          </cell>
        </row>
        <row r="313">
          <cell r="B313">
            <v>53601</v>
          </cell>
          <cell r="C313">
            <v>31</v>
          </cell>
          <cell r="D313">
            <v>23</v>
          </cell>
          <cell r="E313">
            <v>4</v>
          </cell>
          <cell r="F313">
            <v>4</v>
          </cell>
          <cell r="H313">
            <v>23</v>
          </cell>
        </row>
        <row r="314">
          <cell r="B314">
            <v>53632</v>
          </cell>
          <cell r="C314">
            <v>30</v>
          </cell>
          <cell r="D314">
            <v>22</v>
          </cell>
          <cell r="E314">
            <v>4</v>
          </cell>
          <cell r="F314">
            <v>4</v>
          </cell>
          <cell r="H314">
            <v>22</v>
          </cell>
        </row>
        <row r="315">
          <cell r="B315">
            <v>53662</v>
          </cell>
          <cell r="C315">
            <v>31</v>
          </cell>
          <cell r="D315">
            <v>21</v>
          </cell>
          <cell r="E315">
            <v>5</v>
          </cell>
          <cell r="F315">
            <v>5</v>
          </cell>
          <cell r="H315">
            <v>21</v>
          </cell>
        </row>
        <row r="316">
          <cell r="B316">
            <v>53693</v>
          </cell>
          <cell r="C316">
            <v>31</v>
          </cell>
          <cell r="D316">
            <v>23</v>
          </cell>
          <cell r="E316">
            <v>4</v>
          </cell>
          <cell r="F316">
            <v>4</v>
          </cell>
          <cell r="H316">
            <v>23</v>
          </cell>
        </row>
        <row r="317">
          <cell r="B317">
            <v>53724</v>
          </cell>
          <cell r="C317">
            <v>28</v>
          </cell>
          <cell r="D317">
            <v>20</v>
          </cell>
          <cell r="E317">
            <v>4</v>
          </cell>
          <cell r="F317">
            <v>4</v>
          </cell>
          <cell r="H317">
            <v>20</v>
          </cell>
        </row>
        <row r="318">
          <cell r="B318">
            <v>53752</v>
          </cell>
          <cell r="C318">
            <v>31</v>
          </cell>
          <cell r="D318">
            <v>21</v>
          </cell>
          <cell r="E318">
            <v>5</v>
          </cell>
          <cell r="F318">
            <v>5</v>
          </cell>
          <cell r="H318">
            <v>21</v>
          </cell>
        </row>
        <row r="319">
          <cell r="B319">
            <v>53783</v>
          </cell>
          <cell r="C319">
            <v>30</v>
          </cell>
          <cell r="D319">
            <v>22</v>
          </cell>
          <cell r="E319">
            <v>4</v>
          </cell>
          <cell r="F319">
            <v>4</v>
          </cell>
          <cell r="H319">
            <v>22</v>
          </cell>
        </row>
        <row r="320">
          <cell r="B320">
            <v>53813</v>
          </cell>
          <cell r="C320">
            <v>31</v>
          </cell>
          <cell r="D320">
            <v>23</v>
          </cell>
          <cell r="E320">
            <v>4</v>
          </cell>
          <cell r="F320">
            <v>4</v>
          </cell>
          <cell r="H320">
            <v>23</v>
          </cell>
        </row>
        <row r="321">
          <cell r="B321">
            <v>53844</v>
          </cell>
          <cell r="C321">
            <v>30</v>
          </cell>
          <cell r="D321">
            <v>20</v>
          </cell>
          <cell r="E321">
            <v>5</v>
          </cell>
          <cell r="F321">
            <v>5</v>
          </cell>
          <cell r="H321">
            <v>20</v>
          </cell>
        </row>
        <row r="322">
          <cell r="B322">
            <v>53874</v>
          </cell>
          <cell r="C322">
            <v>31</v>
          </cell>
          <cell r="D322">
            <v>23</v>
          </cell>
          <cell r="E322">
            <v>4</v>
          </cell>
          <cell r="F322">
            <v>4</v>
          </cell>
          <cell r="H322">
            <v>23</v>
          </cell>
        </row>
        <row r="323">
          <cell r="B323">
            <v>53905</v>
          </cell>
          <cell r="C323">
            <v>31</v>
          </cell>
          <cell r="D323">
            <v>22</v>
          </cell>
          <cell r="E323">
            <v>4</v>
          </cell>
          <cell r="F323">
            <v>5</v>
          </cell>
          <cell r="H323">
            <v>22</v>
          </cell>
        </row>
        <row r="324">
          <cell r="B324">
            <v>53936</v>
          </cell>
          <cell r="C324">
            <v>30</v>
          </cell>
          <cell r="D324">
            <v>21</v>
          </cell>
          <cell r="E324">
            <v>5</v>
          </cell>
          <cell r="F324">
            <v>4</v>
          </cell>
          <cell r="H324">
            <v>21</v>
          </cell>
        </row>
        <row r="325">
          <cell r="B325">
            <v>53966</v>
          </cell>
          <cell r="C325">
            <v>31</v>
          </cell>
          <cell r="D325">
            <v>23</v>
          </cell>
          <cell r="E325">
            <v>4</v>
          </cell>
          <cell r="F325">
            <v>4</v>
          </cell>
          <cell r="H325">
            <v>23</v>
          </cell>
        </row>
        <row r="326">
          <cell r="B326">
            <v>53997</v>
          </cell>
          <cell r="C326">
            <v>30</v>
          </cell>
          <cell r="D326">
            <v>21</v>
          </cell>
          <cell r="E326">
            <v>4</v>
          </cell>
          <cell r="F326">
            <v>5</v>
          </cell>
          <cell r="H326">
            <v>21</v>
          </cell>
        </row>
        <row r="327">
          <cell r="B327">
            <v>54027</v>
          </cell>
          <cell r="C327">
            <v>31</v>
          </cell>
          <cell r="D327">
            <v>22</v>
          </cell>
          <cell r="E327">
            <v>5</v>
          </cell>
          <cell r="F327">
            <v>4</v>
          </cell>
          <cell r="H327">
            <v>22</v>
          </cell>
        </row>
        <row r="328">
          <cell r="B328">
            <v>54058</v>
          </cell>
          <cell r="C328">
            <v>31</v>
          </cell>
          <cell r="D328">
            <v>23</v>
          </cell>
          <cell r="E328">
            <v>4</v>
          </cell>
          <cell r="F328">
            <v>4</v>
          </cell>
          <cell r="H328">
            <v>23</v>
          </cell>
        </row>
        <row r="329">
          <cell r="B329">
            <v>54089</v>
          </cell>
          <cell r="C329">
            <v>29</v>
          </cell>
          <cell r="D329">
            <v>20</v>
          </cell>
          <cell r="E329">
            <v>4</v>
          </cell>
          <cell r="F329">
            <v>5</v>
          </cell>
          <cell r="H329">
            <v>20</v>
          </cell>
        </row>
        <row r="330">
          <cell r="B330">
            <v>54118</v>
          </cell>
          <cell r="C330">
            <v>31</v>
          </cell>
          <cell r="D330">
            <v>22</v>
          </cell>
          <cell r="E330">
            <v>5</v>
          </cell>
          <cell r="F330">
            <v>4</v>
          </cell>
          <cell r="H330">
            <v>22</v>
          </cell>
        </row>
        <row r="331">
          <cell r="B331">
            <v>54149</v>
          </cell>
          <cell r="C331">
            <v>30</v>
          </cell>
          <cell r="D331">
            <v>22</v>
          </cell>
          <cell r="E331">
            <v>4</v>
          </cell>
          <cell r="F331">
            <v>4</v>
          </cell>
          <cell r="H331">
            <v>22</v>
          </cell>
        </row>
        <row r="332">
          <cell r="B332">
            <v>54179</v>
          </cell>
          <cell r="C332">
            <v>31</v>
          </cell>
          <cell r="D332">
            <v>21</v>
          </cell>
          <cell r="E332">
            <v>5</v>
          </cell>
          <cell r="F332">
            <v>5</v>
          </cell>
          <cell r="H332">
            <v>21</v>
          </cell>
        </row>
        <row r="333">
          <cell r="B333">
            <v>54210</v>
          </cell>
          <cell r="C333">
            <v>30</v>
          </cell>
          <cell r="D333">
            <v>22</v>
          </cell>
          <cell r="E333">
            <v>4</v>
          </cell>
          <cell r="F333">
            <v>4</v>
          </cell>
          <cell r="H333">
            <v>22</v>
          </cell>
        </row>
        <row r="334">
          <cell r="B334">
            <v>54240</v>
          </cell>
          <cell r="C334">
            <v>31</v>
          </cell>
          <cell r="D334">
            <v>23</v>
          </cell>
          <cell r="E334">
            <v>4</v>
          </cell>
          <cell r="F334">
            <v>4</v>
          </cell>
          <cell r="H334">
            <v>23</v>
          </cell>
        </row>
        <row r="335">
          <cell r="B335">
            <v>54271</v>
          </cell>
          <cell r="C335">
            <v>31</v>
          </cell>
          <cell r="D335">
            <v>21</v>
          </cell>
          <cell r="E335">
            <v>5</v>
          </cell>
          <cell r="F335">
            <v>5</v>
          </cell>
          <cell r="H335">
            <v>21</v>
          </cell>
        </row>
        <row r="336">
          <cell r="B336">
            <v>54302</v>
          </cell>
          <cell r="C336">
            <v>30</v>
          </cell>
          <cell r="D336">
            <v>22</v>
          </cell>
          <cell r="E336">
            <v>4</v>
          </cell>
          <cell r="F336">
            <v>4</v>
          </cell>
          <cell r="H336">
            <v>22</v>
          </cell>
        </row>
        <row r="337">
          <cell r="B337">
            <v>54332</v>
          </cell>
          <cell r="C337">
            <v>31</v>
          </cell>
          <cell r="D337">
            <v>22</v>
          </cell>
          <cell r="E337">
            <v>4</v>
          </cell>
          <cell r="F337">
            <v>5</v>
          </cell>
          <cell r="H337">
            <v>22</v>
          </cell>
        </row>
        <row r="338">
          <cell r="B338">
            <v>54363</v>
          </cell>
          <cell r="C338">
            <v>30</v>
          </cell>
          <cell r="D338">
            <v>21</v>
          </cell>
          <cell r="E338">
            <v>5</v>
          </cell>
          <cell r="F338">
            <v>4</v>
          </cell>
          <cell r="H338">
            <v>21</v>
          </cell>
        </row>
        <row r="339">
          <cell r="B339">
            <v>54393</v>
          </cell>
          <cell r="C339">
            <v>31</v>
          </cell>
          <cell r="D339">
            <v>23</v>
          </cell>
          <cell r="E339">
            <v>4</v>
          </cell>
          <cell r="F339">
            <v>4</v>
          </cell>
          <cell r="H339">
            <v>23</v>
          </cell>
        </row>
        <row r="340">
          <cell r="B340">
            <v>54424</v>
          </cell>
          <cell r="C340">
            <v>31</v>
          </cell>
          <cell r="D340">
            <v>21</v>
          </cell>
          <cell r="E340">
            <v>5</v>
          </cell>
          <cell r="F340">
            <v>5</v>
          </cell>
          <cell r="H340">
            <v>21</v>
          </cell>
        </row>
        <row r="341">
          <cell r="B341">
            <v>54455</v>
          </cell>
          <cell r="C341">
            <v>28</v>
          </cell>
          <cell r="D341">
            <v>20</v>
          </cell>
          <cell r="E341">
            <v>4</v>
          </cell>
          <cell r="F341">
            <v>4</v>
          </cell>
          <cell r="H341">
            <v>20</v>
          </cell>
        </row>
        <row r="342">
          <cell r="B342">
            <v>54483</v>
          </cell>
          <cell r="C342">
            <v>31</v>
          </cell>
          <cell r="D342">
            <v>23</v>
          </cell>
          <cell r="E342">
            <v>4</v>
          </cell>
          <cell r="F342">
            <v>4</v>
          </cell>
          <cell r="H342">
            <v>23</v>
          </cell>
        </row>
        <row r="343">
          <cell r="B343">
            <v>54514</v>
          </cell>
          <cell r="C343">
            <v>30</v>
          </cell>
          <cell r="D343">
            <v>22</v>
          </cell>
          <cell r="E343">
            <v>4</v>
          </cell>
          <cell r="F343">
            <v>4</v>
          </cell>
          <cell r="H343">
            <v>22</v>
          </cell>
        </row>
        <row r="344">
          <cell r="B344">
            <v>54544</v>
          </cell>
          <cell r="C344">
            <v>31</v>
          </cell>
          <cell r="D344">
            <v>21</v>
          </cell>
          <cell r="E344">
            <v>5</v>
          </cell>
          <cell r="F344">
            <v>5</v>
          </cell>
          <cell r="H344">
            <v>21</v>
          </cell>
        </row>
        <row r="345">
          <cell r="B345">
            <v>54575</v>
          </cell>
          <cell r="C345">
            <v>30</v>
          </cell>
          <cell r="D345">
            <v>22</v>
          </cell>
          <cell r="E345">
            <v>4</v>
          </cell>
          <cell r="F345">
            <v>4</v>
          </cell>
          <cell r="H345">
            <v>22</v>
          </cell>
        </row>
        <row r="346">
          <cell r="B346">
            <v>54605</v>
          </cell>
          <cell r="C346">
            <v>31</v>
          </cell>
          <cell r="D346">
            <v>22</v>
          </cell>
          <cell r="E346">
            <v>4</v>
          </cell>
          <cell r="F346">
            <v>5</v>
          </cell>
          <cell r="H346">
            <v>22</v>
          </cell>
        </row>
        <row r="347">
          <cell r="B347">
            <v>54636</v>
          </cell>
          <cell r="C347">
            <v>31</v>
          </cell>
          <cell r="D347">
            <v>22</v>
          </cell>
          <cell r="E347">
            <v>5</v>
          </cell>
          <cell r="F347">
            <v>4</v>
          </cell>
          <cell r="H347">
            <v>22</v>
          </cell>
        </row>
        <row r="348">
          <cell r="B348">
            <v>54667</v>
          </cell>
          <cell r="C348">
            <v>30</v>
          </cell>
          <cell r="D348">
            <v>22</v>
          </cell>
          <cell r="E348">
            <v>4</v>
          </cell>
          <cell r="F348">
            <v>4</v>
          </cell>
          <cell r="H348">
            <v>22</v>
          </cell>
        </row>
        <row r="349">
          <cell r="B349">
            <v>54697</v>
          </cell>
          <cell r="C349">
            <v>31</v>
          </cell>
          <cell r="D349">
            <v>21</v>
          </cell>
          <cell r="E349">
            <v>5</v>
          </cell>
          <cell r="F349">
            <v>5</v>
          </cell>
          <cell r="H349">
            <v>21</v>
          </cell>
        </row>
        <row r="350">
          <cell r="B350">
            <v>54728</v>
          </cell>
          <cell r="C350">
            <v>30</v>
          </cell>
          <cell r="D350">
            <v>22</v>
          </cell>
          <cell r="E350">
            <v>4</v>
          </cell>
          <cell r="F350">
            <v>4</v>
          </cell>
          <cell r="H350">
            <v>22</v>
          </cell>
        </row>
        <row r="351">
          <cell r="B351">
            <v>54758</v>
          </cell>
          <cell r="C351">
            <v>31</v>
          </cell>
          <cell r="D351">
            <v>23</v>
          </cell>
          <cell r="E351">
            <v>4</v>
          </cell>
          <cell r="F351">
            <v>4</v>
          </cell>
          <cell r="H351">
            <v>23</v>
          </cell>
        </row>
        <row r="352">
          <cell r="B352">
            <v>54789</v>
          </cell>
          <cell r="C352">
            <v>31</v>
          </cell>
          <cell r="D352">
            <v>21</v>
          </cell>
          <cell r="E352">
            <v>5</v>
          </cell>
          <cell r="F352">
            <v>5</v>
          </cell>
          <cell r="H352">
            <v>21</v>
          </cell>
        </row>
        <row r="353">
          <cell r="B353">
            <v>54820</v>
          </cell>
          <cell r="C353">
            <v>28</v>
          </cell>
          <cell r="D353">
            <v>20</v>
          </cell>
          <cell r="E353">
            <v>4</v>
          </cell>
          <cell r="F353">
            <v>4</v>
          </cell>
          <cell r="H353">
            <v>20</v>
          </cell>
        </row>
        <row r="354">
          <cell r="B354">
            <v>54848</v>
          </cell>
          <cell r="C354">
            <v>31</v>
          </cell>
          <cell r="D354">
            <v>23</v>
          </cell>
          <cell r="E354">
            <v>4</v>
          </cell>
          <cell r="F354">
            <v>4</v>
          </cell>
          <cell r="H354">
            <v>23</v>
          </cell>
        </row>
        <row r="355">
          <cell r="B355">
            <v>54879</v>
          </cell>
          <cell r="C355">
            <v>30</v>
          </cell>
          <cell r="D355">
            <v>21</v>
          </cell>
          <cell r="E355">
            <v>4</v>
          </cell>
          <cell r="F355">
            <v>5</v>
          </cell>
          <cell r="H355">
            <v>21</v>
          </cell>
        </row>
        <row r="356">
          <cell r="B356">
            <v>54909</v>
          </cell>
          <cell r="C356">
            <v>31</v>
          </cell>
          <cell r="D356">
            <v>22</v>
          </cell>
          <cell r="E356">
            <v>5</v>
          </cell>
          <cell r="F356">
            <v>4</v>
          </cell>
          <cell r="H356">
            <v>22</v>
          </cell>
        </row>
        <row r="357">
          <cell r="B357">
            <v>54940</v>
          </cell>
          <cell r="C357">
            <v>30</v>
          </cell>
          <cell r="D357">
            <v>22</v>
          </cell>
          <cell r="E357">
            <v>4</v>
          </cell>
          <cell r="F357">
            <v>4</v>
          </cell>
          <cell r="H357">
            <v>22</v>
          </cell>
        </row>
        <row r="358">
          <cell r="B358">
            <v>54970</v>
          </cell>
          <cell r="C358">
            <v>31</v>
          </cell>
          <cell r="D358">
            <v>21</v>
          </cell>
          <cell r="E358">
            <v>5</v>
          </cell>
          <cell r="F358">
            <v>5</v>
          </cell>
          <cell r="H358">
            <v>21</v>
          </cell>
        </row>
        <row r="359">
          <cell r="B359">
            <v>55001</v>
          </cell>
          <cell r="C359">
            <v>31</v>
          </cell>
          <cell r="D359">
            <v>23</v>
          </cell>
          <cell r="E359">
            <v>4</v>
          </cell>
          <cell r="F359">
            <v>4</v>
          </cell>
          <cell r="H359">
            <v>23</v>
          </cell>
        </row>
        <row r="360">
          <cell r="B360">
            <v>55032</v>
          </cell>
          <cell r="C360">
            <v>30</v>
          </cell>
          <cell r="D360">
            <v>22</v>
          </cell>
          <cell r="E360">
            <v>4</v>
          </cell>
          <cell r="F360">
            <v>4</v>
          </cell>
          <cell r="H360">
            <v>22</v>
          </cell>
        </row>
        <row r="361">
          <cell r="B361">
            <v>55062</v>
          </cell>
          <cell r="C361">
            <v>31</v>
          </cell>
          <cell r="D361">
            <v>21</v>
          </cell>
          <cell r="E361">
            <v>5</v>
          </cell>
          <cell r="F361">
            <v>5</v>
          </cell>
          <cell r="H361">
            <v>21</v>
          </cell>
        </row>
        <row r="362">
          <cell r="B362">
            <v>55093</v>
          </cell>
          <cell r="C362">
            <v>30</v>
          </cell>
          <cell r="D362">
            <v>22</v>
          </cell>
          <cell r="E362">
            <v>4</v>
          </cell>
          <cell r="F362">
            <v>4</v>
          </cell>
          <cell r="H362">
            <v>22</v>
          </cell>
        </row>
        <row r="363">
          <cell r="B363">
            <v>55123</v>
          </cell>
          <cell r="C363">
            <v>31</v>
          </cell>
          <cell r="D363">
            <v>22</v>
          </cell>
          <cell r="E363">
            <v>4</v>
          </cell>
          <cell r="F363">
            <v>5</v>
          </cell>
          <cell r="H363">
            <v>22</v>
          </cell>
        </row>
        <row r="364">
          <cell r="B364">
            <v>55154</v>
          </cell>
          <cell r="C364">
            <v>31</v>
          </cell>
          <cell r="D364">
            <v>22</v>
          </cell>
          <cell r="E364">
            <v>5</v>
          </cell>
          <cell r="F364">
            <v>4</v>
          </cell>
          <cell r="H364">
            <v>22</v>
          </cell>
        </row>
        <row r="365">
          <cell r="B365">
            <v>55185</v>
          </cell>
          <cell r="C365">
            <v>28</v>
          </cell>
          <cell r="D365">
            <v>20</v>
          </cell>
          <cell r="E365">
            <v>4</v>
          </cell>
          <cell r="F365">
            <v>4</v>
          </cell>
          <cell r="H365">
            <v>20</v>
          </cell>
        </row>
        <row r="366">
          <cell r="B366">
            <v>55213</v>
          </cell>
          <cell r="C366">
            <v>31</v>
          </cell>
          <cell r="D366">
            <v>23</v>
          </cell>
          <cell r="E366">
            <v>4</v>
          </cell>
          <cell r="F366">
            <v>4</v>
          </cell>
          <cell r="H366">
            <v>23</v>
          </cell>
        </row>
        <row r="367">
          <cell r="B367">
            <v>55244</v>
          </cell>
          <cell r="C367">
            <v>30</v>
          </cell>
          <cell r="D367">
            <v>20</v>
          </cell>
          <cell r="E367">
            <v>5</v>
          </cell>
          <cell r="F367">
            <v>5</v>
          </cell>
          <cell r="H367">
            <v>20</v>
          </cell>
        </row>
        <row r="368">
          <cell r="B368">
            <v>55274</v>
          </cell>
          <cell r="C368">
            <v>31</v>
          </cell>
          <cell r="D368">
            <v>23</v>
          </cell>
          <cell r="E368">
            <v>4</v>
          </cell>
          <cell r="F368">
            <v>4</v>
          </cell>
          <cell r="H368">
            <v>23</v>
          </cell>
        </row>
        <row r="369">
          <cell r="B369">
            <v>55305</v>
          </cell>
          <cell r="C369">
            <v>30</v>
          </cell>
          <cell r="D369">
            <v>22</v>
          </cell>
          <cell r="E369">
            <v>4</v>
          </cell>
          <cell r="F369">
            <v>4</v>
          </cell>
          <cell r="H369">
            <v>22</v>
          </cell>
        </row>
        <row r="370">
          <cell r="B370">
            <v>55335</v>
          </cell>
          <cell r="C370">
            <v>31</v>
          </cell>
          <cell r="D370">
            <v>21</v>
          </cell>
          <cell r="E370">
            <v>5</v>
          </cell>
          <cell r="F370">
            <v>5</v>
          </cell>
          <cell r="H370">
            <v>21</v>
          </cell>
        </row>
        <row r="371">
          <cell r="B371">
            <v>55366</v>
          </cell>
          <cell r="C371">
            <v>31</v>
          </cell>
          <cell r="D371">
            <v>23</v>
          </cell>
          <cell r="E371">
            <v>4</v>
          </cell>
          <cell r="F371">
            <v>4</v>
          </cell>
          <cell r="H371">
            <v>23</v>
          </cell>
        </row>
        <row r="372">
          <cell r="B372">
            <v>55397</v>
          </cell>
          <cell r="C372">
            <v>30</v>
          </cell>
          <cell r="D372">
            <v>21</v>
          </cell>
          <cell r="E372">
            <v>4</v>
          </cell>
          <cell r="F372">
            <v>5</v>
          </cell>
          <cell r="H372">
            <v>21</v>
          </cell>
        </row>
        <row r="373">
          <cell r="B373">
            <v>55427</v>
          </cell>
          <cell r="C373">
            <v>31</v>
          </cell>
          <cell r="D373">
            <v>22</v>
          </cell>
          <cell r="E373">
            <v>5</v>
          </cell>
          <cell r="F373">
            <v>4</v>
          </cell>
          <cell r="H373">
            <v>22</v>
          </cell>
        </row>
        <row r="374">
          <cell r="B374">
            <v>55458</v>
          </cell>
          <cell r="C374">
            <v>30</v>
          </cell>
          <cell r="D374">
            <v>22</v>
          </cell>
          <cell r="E374">
            <v>4</v>
          </cell>
          <cell r="F374">
            <v>4</v>
          </cell>
          <cell r="H374">
            <v>22</v>
          </cell>
        </row>
        <row r="375">
          <cell r="B375">
            <v>55488</v>
          </cell>
          <cell r="C375">
            <v>31</v>
          </cell>
          <cell r="D375">
            <v>21</v>
          </cell>
          <cell r="E375">
            <v>5</v>
          </cell>
          <cell r="F375">
            <v>5</v>
          </cell>
          <cell r="H375">
            <v>21</v>
          </cell>
        </row>
        <row r="376">
          <cell r="B376">
            <v>55519</v>
          </cell>
          <cell r="C376">
            <v>31</v>
          </cell>
          <cell r="D376">
            <v>23</v>
          </cell>
          <cell r="E376">
            <v>4</v>
          </cell>
          <cell r="F376">
            <v>4</v>
          </cell>
          <cell r="H376">
            <v>23</v>
          </cell>
        </row>
        <row r="377">
          <cell r="B377">
            <v>55550</v>
          </cell>
          <cell r="C377">
            <v>29</v>
          </cell>
          <cell r="D377">
            <v>21</v>
          </cell>
          <cell r="E377">
            <v>4</v>
          </cell>
          <cell r="F377">
            <v>4</v>
          </cell>
          <cell r="H377">
            <v>21</v>
          </cell>
        </row>
        <row r="378">
          <cell r="B378">
            <v>55579</v>
          </cell>
          <cell r="C378">
            <v>31</v>
          </cell>
          <cell r="D378">
            <v>21</v>
          </cell>
          <cell r="E378">
            <v>5</v>
          </cell>
          <cell r="F378">
            <v>5</v>
          </cell>
          <cell r="H378">
            <v>21</v>
          </cell>
        </row>
        <row r="379">
          <cell r="B379">
            <v>55610</v>
          </cell>
          <cell r="C379">
            <v>30</v>
          </cell>
          <cell r="D379">
            <v>22</v>
          </cell>
          <cell r="E379">
            <v>4</v>
          </cell>
          <cell r="F379">
            <v>4</v>
          </cell>
          <cell r="H379">
            <v>22</v>
          </cell>
        </row>
        <row r="380">
          <cell r="B380">
            <v>55640</v>
          </cell>
          <cell r="C380">
            <v>31</v>
          </cell>
          <cell r="D380">
            <v>23</v>
          </cell>
          <cell r="E380">
            <v>4</v>
          </cell>
          <cell r="F380">
            <v>4</v>
          </cell>
          <cell r="H380">
            <v>23</v>
          </cell>
        </row>
        <row r="381">
          <cell r="B381">
            <v>55671</v>
          </cell>
          <cell r="C381">
            <v>30</v>
          </cell>
          <cell r="D381">
            <v>20</v>
          </cell>
          <cell r="E381">
            <v>5</v>
          </cell>
          <cell r="F381">
            <v>5</v>
          </cell>
          <cell r="H381">
            <v>20</v>
          </cell>
        </row>
        <row r="382">
          <cell r="B382">
            <v>55701</v>
          </cell>
          <cell r="C382">
            <v>31</v>
          </cell>
          <cell r="D382">
            <v>23</v>
          </cell>
          <cell r="E382">
            <v>4</v>
          </cell>
          <cell r="F382">
            <v>4</v>
          </cell>
          <cell r="H382">
            <v>23</v>
          </cell>
        </row>
        <row r="383">
          <cell r="B383">
            <v>55732</v>
          </cell>
          <cell r="C383">
            <v>31</v>
          </cell>
          <cell r="D383">
            <v>22</v>
          </cell>
          <cell r="E383">
            <v>4</v>
          </cell>
          <cell r="F383">
            <v>5</v>
          </cell>
          <cell r="H383">
            <v>22</v>
          </cell>
        </row>
        <row r="384">
          <cell r="B384">
            <v>55763</v>
          </cell>
          <cell r="C384">
            <v>30</v>
          </cell>
          <cell r="D384">
            <v>21</v>
          </cell>
          <cell r="E384">
            <v>5</v>
          </cell>
          <cell r="F384">
            <v>4</v>
          </cell>
          <cell r="H384">
            <v>21</v>
          </cell>
        </row>
        <row r="385">
          <cell r="B385">
            <v>55793</v>
          </cell>
          <cell r="C385">
            <v>31</v>
          </cell>
          <cell r="D385">
            <v>23</v>
          </cell>
          <cell r="E385">
            <v>4</v>
          </cell>
          <cell r="F385">
            <v>4</v>
          </cell>
          <cell r="H385">
            <v>23</v>
          </cell>
        </row>
        <row r="386">
          <cell r="B386">
            <v>55824</v>
          </cell>
          <cell r="C386">
            <v>30</v>
          </cell>
          <cell r="D386">
            <v>21</v>
          </cell>
          <cell r="E386">
            <v>4</v>
          </cell>
          <cell r="F386">
            <v>5</v>
          </cell>
          <cell r="H386">
            <v>21</v>
          </cell>
        </row>
        <row r="387">
          <cell r="B387">
            <v>55854</v>
          </cell>
          <cell r="C387">
            <v>31</v>
          </cell>
          <cell r="D387">
            <v>22</v>
          </cell>
          <cell r="E387">
            <v>5</v>
          </cell>
          <cell r="F387">
            <v>4</v>
          </cell>
          <cell r="H387">
            <v>22</v>
          </cell>
        </row>
        <row r="388">
          <cell r="B388">
            <v>55885</v>
          </cell>
          <cell r="C388">
            <v>31</v>
          </cell>
          <cell r="D388">
            <v>23</v>
          </cell>
          <cell r="E388">
            <v>4</v>
          </cell>
          <cell r="F388">
            <v>4</v>
          </cell>
          <cell r="H388">
            <v>23</v>
          </cell>
        </row>
        <row r="389">
          <cell r="B389">
            <v>55916</v>
          </cell>
          <cell r="C389">
            <v>28</v>
          </cell>
          <cell r="D389">
            <v>20</v>
          </cell>
          <cell r="E389">
            <v>4</v>
          </cell>
          <cell r="F389">
            <v>4</v>
          </cell>
          <cell r="H389">
            <v>20</v>
          </cell>
        </row>
        <row r="390">
          <cell r="B390">
            <v>55944</v>
          </cell>
          <cell r="C390">
            <v>31</v>
          </cell>
          <cell r="D390">
            <v>21</v>
          </cell>
          <cell r="E390">
            <v>5</v>
          </cell>
          <cell r="F390">
            <v>5</v>
          </cell>
          <cell r="H390">
            <v>21</v>
          </cell>
        </row>
        <row r="391">
          <cell r="B391">
            <v>55975</v>
          </cell>
          <cell r="C391">
            <v>30</v>
          </cell>
          <cell r="D391">
            <v>22</v>
          </cell>
          <cell r="E391">
            <v>4</v>
          </cell>
          <cell r="F391">
            <v>4</v>
          </cell>
          <cell r="H391">
            <v>22</v>
          </cell>
        </row>
        <row r="392">
          <cell r="B392">
            <v>56005</v>
          </cell>
          <cell r="C392">
            <v>31</v>
          </cell>
          <cell r="D392">
            <v>22</v>
          </cell>
          <cell r="E392">
            <v>4</v>
          </cell>
          <cell r="F392">
            <v>5</v>
          </cell>
          <cell r="H392">
            <v>22</v>
          </cell>
        </row>
        <row r="393">
          <cell r="B393">
            <v>56036</v>
          </cell>
          <cell r="C393">
            <v>30</v>
          </cell>
          <cell r="D393">
            <v>21</v>
          </cell>
          <cell r="E393">
            <v>5</v>
          </cell>
          <cell r="F393">
            <v>4</v>
          </cell>
          <cell r="H393">
            <v>21</v>
          </cell>
        </row>
        <row r="394">
          <cell r="B394">
            <v>56066</v>
          </cell>
          <cell r="C394">
            <v>31</v>
          </cell>
          <cell r="D394">
            <v>23</v>
          </cell>
          <cell r="E394">
            <v>4</v>
          </cell>
          <cell r="F394">
            <v>4</v>
          </cell>
          <cell r="H394">
            <v>23</v>
          </cell>
        </row>
        <row r="395">
          <cell r="B395">
            <v>56097</v>
          </cell>
          <cell r="C395">
            <v>31</v>
          </cell>
          <cell r="D395">
            <v>21</v>
          </cell>
          <cell r="E395">
            <v>5</v>
          </cell>
          <cell r="F395">
            <v>5</v>
          </cell>
          <cell r="H395">
            <v>21</v>
          </cell>
        </row>
        <row r="396">
          <cell r="B396">
            <v>56128</v>
          </cell>
          <cell r="C396">
            <v>30</v>
          </cell>
          <cell r="D396">
            <v>22</v>
          </cell>
          <cell r="E396">
            <v>4</v>
          </cell>
          <cell r="F396">
            <v>4</v>
          </cell>
          <cell r="H396">
            <v>22</v>
          </cell>
        </row>
        <row r="397">
          <cell r="B397">
            <v>56158</v>
          </cell>
          <cell r="C397">
            <v>31</v>
          </cell>
          <cell r="D397">
            <v>23</v>
          </cell>
          <cell r="E397">
            <v>4</v>
          </cell>
          <cell r="F397">
            <v>4</v>
          </cell>
          <cell r="H397">
            <v>23</v>
          </cell>
        </row>
        <row r="398">
          <cell r="B398">
            <v>56189</v>
          </cell>
          <cell r="C398">
            <v>30</v>
          </cell>
          <cell r="D398">
            <v>20</v>
          </cell>
          <cell r="E398">
            <v>5</v>
          </cell>
          <cell r="F398">
            <v>5</v>
          </cell>
          <cell r="H398">
            <v>20</v>
          </cell>
        </row>
        <row r="399">
          <cell r="B399">
            <v>56219</v>
          </cell>
          <cell r="C399">
            <v>31</v>
          </cell>
          <cell r="D399">
            <v>23</v>
          </cell>
          <cell r="E399">
            <v>4</v>
          </cell>
          <cell r="F399">
            <v>4</v>
          </cell>
          <cell r="H399">
            <v>23</v>
          </cell>
        </row>
        <row r="400">
          <cell r="B400">
            <v>56250</v>
          </cell>
          <cell r="C400">
            <v>31</v>
          </cell>
          <cell r="D400">
            <v>22</v>
          </cell>
          <cell r="E400">
            <v>4</v>
          </cell>
          <cell r="F400">
            <v>5</v>
          </cell>
          <cell r="H400">
            <v>22</v>
          </cell>
        </row>
        <row r="401">
          <cell r="B401">
            <v>56281</v>
          </cell>
          <cell r="C401">
            <v>28</v>
          </cell>
          <cell r="D401">
            <v>20</v>
          </cell>
          <cell r="E401">
            <v>4</v>
          </cell>
          <cell r="F401">
            <v>4</v>
          </cell>
          <cell r="H401">
            <v>20</v>
          </cell>
        </row>
        <row r="402">
          <cell r="B402">
            <v>56309</v>
          </cell>
          <cell r="C402">
            <v>31</v>
          </cell>
          <cell r="D402">
            <v>22</v>
          </cell>
          <cell r="E402">
            <v>5</v>
          </cell>
          <cell r="F402">
            <v>4</v>
          </cell>
          <cell r="H402">
            <v>22</v>
          </cell>
        </row>
        <row r="403">
          <cell r="B403">
            <v>56340</v>
          </cell>
          <cell r="C403">
            <v>30</v>
          </cell>
          <cell r="D403">
            <v>22</v>
          </cell>
          <cell r="E403">
            <v>4</v>
          </cell>
          <cell r="F403">
            <v>4</v>
          </cell>
          <cell r="H403">
            <v>22</v>
          </cell>
        </row>
        <row r="404">
          <cell r="B404">
            <v>56370</v>
          </cell>
          <cell r="C404">
            <v>31</v>
          </cell>
          <cell r="D404">
            <v>21</v>
          </cell>
          <cell r="E404">
            <v>5</v>
          </cell>
          <cell r="F404">
            <v>5</v>
          </cell>
          <cell r="H404">
            <v>21</v>
          </cell>
        </row>
        <row r="405">
          <cell r="B405">
            <v>56401</v>
          </cell>
          <cell r="C405">
            <v>30</v>
          </cell>
          <cell r="D405">
            <v>22</v>
          </cell>
          <cell r="E405">
            <v>4</v>
          </cell>
          <cell r="F405">
            <v>4</v>
          </cell>
          <cell r="H405">
            <v>22</v>
          </cell>
        </row>
        <row r="406">
          <cell r="B406">
            <v>56431</v>
          </cell>
          <cell r="C406">
            <v>31</v>
          </cell>
          <cell r="D406">
            <v>23</v>
          </cell>
          <cell r="E406">
            <v>4</v>
          </cell>
          <cell r="F406">
            <v>4</v>
          </cell>
          <cell r="H406">
            <v>23</v>
          </cell>
        </row>
        <row r="407">
          <cell r="B407">
            <v>56462</v>
          </cell>
          <cell r="C407">
            <v>31</v>
          </cell>
          <cell r="D407">
            <v>21</v>
          </cell>
          <cell r="E407">
            <v>5</v>
          </cell>
          <cell r="F407">
            <v>5</v>
          </cell>
          <cell r="H407">
            <v>21</v>
          </cell>
        </row>
        <row r="408">
          <cell r="B408">
            <v>56493</v>
          </cell>
          <cell r="C408">
            <v>30</v>
          </cell>
          <cell r="D408">
            <v>22</v>
          </cell>
          <cell r="E408">
            <v>4</v>
          </cell>
          <cell r="F408">
            <v>4</v>
          </cell>
          <cell r="H408">
            <v>22</v>
          </cell>
        </row>
        <row r="409">
          <cell r="B409">
            <v>56523</v>
          </cell>
          <cell r="C409">
            <v>31</v>
          </cell>
          <cell r="D409">
            <v>22</v>
          </cell>
          <cell r="E409">
            <v>4</v>
          </cell>
          <cell r="F409">
            <v>5</v>
          </cell>
          <cell r="H409">
            <v>22</v>
          </cell>
        </row>
        <row r="410">
          <cell r="B410">
            <v>56554</v>
          </cell>
          <cell r="C410">
            <v>30</v>
          </cell>
          <cell r="D410">
            <v>21</v>
          </cell>
          <cell r="E410">
            <v>5</v>
          </cell>
          <cell r="F410">
            <v>4</v>
          </cell>
          <cell r="H410">
            <v>21</v>
          </cell>
        </row>
        <row r="411">
          <cell r="B411">
            <v>56584</v>
          </cell>
          <cell r="C411">
            <v>31</v>
          </cell>
          <cell r="D411">
            <v>23</v>
          </cell>
          <cell r="E411">
            <v>4</v>
          </cell>
          <cell r="F411">
            <v>4</v>
          </cell>
          <cell r="H411">
            <v>23</v>
          </cell>
        </row>
        <row r="412">
          <cell r="B412">
            <v>56615</v>
          </cell>
          <cell r="C412">
            <v>31</v>
          </cell>
          <cell r="D412">
            <v>21</v>
          </cell>
          <cell r="E412">
            <v>5</v>
          </cell>
          <cell r="F412">
            <v>5</v>
          </cell>
          <cell r="H412">
            <v>21</v>
          </cell>
        </row>
        <row r="413">
          <cell r="B413">
            <v>56646</v>
          </cell>
          <cell r="C413">
            <v>28</v>
          </cell>
          <cell r="D413">
            <v>20</v>
          </cell>
          <cell r="E413">
            <v>4</v>
          </cell>
          <cell r="F413">
            <v>4</v>
          </cell>
          <cell r="H413">
            <v>20</v>
          </cell>
        </row>
        <row r="414">
          <cell r="B414">
            <v>56674</v>
          </cell>
          <cell r="C414">
            <v>31</v>
          </cell>
          <cell r="D414">
            <v>23</v>
          </cell>
          <cell r="E414">
            <v>4</v>
          </cell>
          <cell r="F414">
            <v>4</v>
          </cell>
          <cell r="H414">
            <v>23</v>
          </cell>
        </row>
        <row r="415">
          <cell r="B415">
            <v>56705</v>
          </cell>
          <cell r="C415">
            <v>30</v>
          </cell>
          <cell r="D415">
            <v>22</v>
          </cell>
          <cell r="E415">
            <v>4</v>
          </cell>
          <cell r="F415">
            <v>4</v>
          </cell>
          <cell r="H415">
            <v>22</v>
          </cell>
        </row>
        <row r="416">
          <cell r="B416">
            <v>56735</v>
          </cell>
          <cell r="C416">
            <v>31</v>
          </cell>
          <cell r="D416">
            <v>21</v>
          </cell>
          <cell r="E416">
            <v>5</v>
          </cell>
          <cell r="F416">
            <v>5</v>
          </cell>
          <cell r="H416">
            <v>21</v>
          </cell>
        </row>
        <row r="417">
          <cell r="B417">
            <v>56766</v>
          </cell>
          <cell r="C417">
            <v>30</v>
          </cell>
          <cell r="D417">
            <v>22</v>
          </cell>
          <cell r="E417">
            <v>4</v>
          </cell>
          <cell r="F417">
            <v>4</v>
          </cell>
          <cell r="H417">
            <v>22</v>
          </cell>
        </row>
        <row r="418">
          <cell r="B418">
            <v>56796</v>
          </cell>
          <cell r="C418">
            <v>31</v>
          </cell>
          <cell r="D418">
            <v>22</v>
          </cell>
          <cell r="E418">
            <v>4</v>
          </cell>
          <cell r="F418">
            <v>5</v>
          </cell>
          <cell r="H418">
            <v>22</v>
          </cell>
        </row>
        <row r="419">
          <cell r="B419">
            <v>56827</v>
          </cell>
          <cell r="C419">
            <v>31</v>
          </cell>
          <cell r="D419">
            <v>22</v>
          </cell>
          <cell r="E419">
            <v>5</v>
          </cell>
          <cell r="F419">
            <v>4</v>
          </cell>
          <cell r="H419">
            <v>22</v>
          </cell>
        </row>
        <row r="420">
          <cell r="B420">
            <v>56858</v>
          </cell>
          <cell r="C420">
            <v>30</v>
          </cell>
          <cell r="D420">
            <v>22</v>
          </cell>
          <cell r="E420">
            <v>4</v>
          </cell>
          <cell r="F420">
            <v>4</v>
          </cell>
          <cell r="H420">
            <v>22</v>
          </cell>
        </row>
        <row r="421">
          <cell r="B421">
            <v>56888</v>
          </cell>
          <cell r="C421">
            <v>31</v>
          </cell>
          <cell r="D421">
            <v>21</v>
          </cell>
          <cell r="E421">
            <v>5</v>
          </cell>
          <cell r="F421">
            <v>5</v>
          </cell>
          <cell r="H421">
            <v>21</v>
          </cell>
        </row>
        <row r="422">
          <cell r="B422">
            <v>56919</v>
          </cell>
          <cell r="C422">
            <v>30</v>
          </cell>
          <cell r="D422">
            <v>22</v>
          </cell>
          <cell r="E422">
            <v>4</v>
          </cell>
          <cell r="F422">
            <v>4</v>
          </cell>
          <cell r="H422">
            <v>22</v>
          </cell>
        </row>
        <row r="423">
          <cell r="B423">
            <v>56949</v>
          </cell>
          <cell r="C423">
            <v>31</v>
          </cell>
          <cell r="D423">
            <v>23</v>
          </cell>
          <cell r="E423">
            <v>4</v>
          </cell>
          <cell r="F423">
            <v>4</v>
          </cell>
          <cell r="H423">
            <v>23</v>
          </cell>
        </row>
        <row r="424">
          <cell r="B424">
            <v>56980</v>
          </cell>
          <cell r="C424">
            <v>31</v>
          </cell>
          <cell r="D424">
            <v>21</v>
          </cell>
          <cell r="E424">
            <v>5</v>
          </cell>
          <cell r="F424">
            <v>5</v>
          </cell>
          <cell r="H424">
            <v>21</v>
          </cell>
        </row>
        <row r="425">
          <cell r="B425">
            <v>57011</v>
          </cell>
          <cell r="C425">
            <v>29</v>
          </cell>
          <cell r="D425">
            <v>21</v>
          </cell>
          <cell r="E425">
            <v>4</v>
          </cell>
          <cell r="F425">
            <v>4</v>
          </cell>
          <cell r="H425">
            <v>21</v>
          </cell>
        </row>
        <row r="426">
          <cell r="B426">
            <v>57040</v>
          </cell>
          <cell r="C426">
            <v>31</v>
          </cell>
          <cell r="D426">
            <v>23</v>
          </cell>
          <cell r="E426">
            <v>4</v>
          </cell>
          <cell r="F426">
            <v>4</v>
          </cell>
          <cell r="H426">
            <v>23</v>
          </cell>
        </row>
        <row r="427">
          <cell r="B427">
            <v>57071</v>
          </cell>
          <cell r="C427">
            <v>30</v>
          </cell>
          <cell r="D427">
            <v>20</v>
          </cell>
          <cell r="E427">
            <v>5</v>
          </cell>
          <cell r="F427">
            <v>5</v>
          </cell>
          <cell r="H427">
            <v>20</v>
          </cell>
        </row>
        <row r="428">
          <cell r="B428">
            <v>57101</v>
          </cell>
          <cell r="C428">
            <v>31</v>
          </cell>
          <cell r="D428">
            <v>23</v>
          </cell>
          <cell r="E428">
            <v>4</v>
          </cell>
          <cell r="F428">
            <v>4</v>
          </cell>
          <cell r="H428">
            <v>23</v>
          </cell>
        </row>
        <row r="429">
          <cell r="B429">
            <v>57132</v>
          </cell>
          <cell r="C429">
            <v>30</v>
          </cell>
          <cell r="D429">
            <v>22</v>
          </cell>
          <cell r="E429">
            <v>4</v>
          </cell>
          <cell r="F429">
            <v>4</v>
          </cell>
          <cell r="H429">
            <v>22</v>
          </cell>
        </row>
        <row r="430">
          <cell r="B430">
            <v>57162</v>
          </cell>
          <cell r="C430">
            <v>31</v>
          </cell>
          <cell r="D430">
            <v>21</v>
          </cell>
          <cell r="E430">
            <v>5</v>
          </cell>
          <cell r="F430">
            <v>5</v>
          </cell>
          <cell r="H430">
            <v>21</v>
          </cell>
        </row>
        <row r="431">
          <cell r="B431">
            <v>57193</v>
          </cell>
          <cell r="C431">
            <v>31</v>
          </cell>
          <cell r="D431">
            <v>23</v>
          </cell>
          <cell r="E431">
            <v>4</v>
          </cell>
          <cell r="F431">
            <v>4</v>
          </cell>
          <cell r="H431">
            <v>23</v>
          </cell>
        </row>
        <row r="432">
          <cell r="B432">
            <v>57224</v>
          </cell>
          <cell r="C432">
            <v>30</v>
          </cell>
          <cell r="D432">
            <v>21</v>
          </cell>
          <cell r="E432">
            <v>4</v>
          </cell>
          <cell r="F432">
            <v>5</v>
          </cell>
          <cell r="H432">
            <v>21</v>
          </cell>
        </row>
        <row r="433">
          <cell r="B433">
            <v>57254</v>
          </cell>
          <cell r="C433">
            <v>31</v>
          </cell>
          <cell r="D433">
            <v>22</v>
          </cell>
          <cell r="E433">
            <v>5</v>
          </cell>
          <cell r="F433">
            <v>4</v>
          </cell>
          <cell r="H433">
            <v>22</v>
          </cell>
        </row>
        <row r="434">
          <cell r="B434">
            <v>57285</v>
          </cell>
          <cell r="C434">
            <v>30</v>
          </cell>
          <cell r="D434">
            <v>22</v>
          </cell>
          <cell r="E434">
            <v>4</v>
          </cell>
          <cell r="F434">
            <v>4</v>
          </cell>
          <cell r="H434">
            <v>22</v>
          </cell>
        </row>
        <row r="435">
          <cell r="B435">
            <v>57315</v>
          </cell>
          <cell r="C435">
            <v>31</v>
          </cell>
          <cell r="D435">
            <v>21</v>
          </cell>
          <cell r="E435">
            <v>5</v>
          </cell>
          <cell r="F435">
            <v>5</v>
          </cell>
          <cell r="H435">
            <v>21</v>
          </cell>
        </row>
        <row r="436">
          <cell r="B436">
            <v>57346</v>
          </cell>
          <cell r="C436">
            <v>31</v>
          </cell>
          <cell r="D436">
            <v>23</v>
          </cell>
          <cell r="E436">
            <v>4</v>
          </cell>
          <cell r="F436">
            <v>4</v>
          </cell>
          <cell r="H436">
            <v>23</v>
          </cell>
        </row>
        <row r="437">
          <cell r="B437">
            <v>57377</v>
          </cell>
          <cell r="C437">
            <v>28</v>
          </cell>
          <cell r="D437">
            <v>20</v>
          </cell>
          <cell r="E437">
            <v>4</v>
          </cell>
          <cell r="F437">
            <v>4</v>
          </cell>
          <cell r="H437">
            <v>20</v>
          </cell>
        </row>
        <row r="438">
          <cell r="B438">
            <v>57405</v>
          </cell>
          <cell r="C438">
            <v>31</v>
          </cell>
          <cell r="D438">
            <v>22</v>
          </cell>
          <cell r="E438">
            <v>4</v>
          </cell>
          <cell r="F438">
            <v>5</v>
          </cell>
          <cell r="H438">
            <v>22</v>
          </cell>
        </row>
        <row r="439">
          <cell r="B439">
            <v>57436</v>
          </cell>
          <cell r="C439">
            <v>30</v>
          </cell>
          <cell r="D439">
            <v>21</v>
          </cell>
          <cell r="E439">
            <v>5</v>
          </cell>
          <cell r="F439">
            <v>4</v>
          </cell>
          <cell r="H439">
            <v>21</v>
          </cell>
        </row>
        <row r="440">
          <cell r="B440">
            <v>57466</v>
          </cell>
          <cell r="C440">
            <v>31</v>
          </cell>
          <cell r="D440">
            <v>23</v>
          </cell>
          <cell r="E440">
            <v>4</v>
          </cell>
          <cell r="F440">
            <v>4</v>
          </cell>
          <cell r="H440">
            <v>23</v>
          </cell>
        </row>
        <row r="441">
          <cell r="B441">
            <v>57497</v>
          </cell>
          <cell r="C441">
            <v>30</v>
          </cell>
          <cell r="D441">
            <v>21</v>
          </cell>
          <cell r="E441">
            <v>4</v>
          </cell>
          <cell r="F441">
            <v>5</v>
          </cell>
          <cell r="H441">
            <v>21</v>
          </cell>
        </row>
        <row r="442">
          <cell r="B442">
            <v>57527</v>
          </cell>
          <cell r="C442">
            <v>31</v>
          </cell>
          <cell r="D442">
            <v>22</v>
          </cell>
          <cell r="E442">
            <v>5</v>
          </cell>
          <cell r="F442">
            <v>4</v>
          </cell>
          <cell r="H442">
            <v>22</v>
          </cell>
        </row>
        <row r="443">
          <cell r="B443">
            <v>57558</v>
          </cell>
          <cell r="C443">
            <v>31</v>
          </cell>
          <cell r="D443">
            <v>23</v>
          </cell>
          <cell r="E443">
            <v>4</v>
          </cell>
          <cell r="F443">
            <v>4</v>
          </cell>
          <cell r="H443">
            <v>23</v>
          </cell>
        </row>
        <row r="444">
          <cell r="B444">
            <v>57589</v>
          </cell>
          <cell r="C444">
            <v>30</v>
          </cell>
          <cell r="D444">
            <v>20</v>
          </cell>
          <cell r="E444">
            <v>5</v>
          </cell>
          <cell r="F444">
            <v>5</v>
          </cell>
          <cell r="H444">
            <v>20</v>
          </cell>
        </row>
        <row r="445">
          <cell r="B445">
            <v>57619</v>
          </cell>
          <cell r="C445">
            <v>31</v>
          </cell>
          <cell r="D445">
            <v>23</v>
          </cell>
          <cell r="E445">
            <v>4</v>
          </cell>
          <cell r="F445">
            <v>4</v>
          </cell>
          <cell r="H445">
            <v>23</v>
          </cell>
        </row>
        <row r="446">
          <cell r="B446">
            <v>57650</v>
          </cell>
          <cell r="C446">
            <v>30</v>
          </cell>
          <cell r="D446">
            <v>22</v>
          </cell>
          <cell r="E446">
            <v>4</v>
          </cell>
          <cell r="F446">
            <v>4</v>
          </cell>
          <cell r="H446">
            <v>22</v>
          </cell>
        </row>
        <row r="447">
          <cell r="B447">
            <v>57680</v>
          </cell>
          <cell r="C447">
            <v>31</v>
          </cell>
          <cell r="D447">
            <v>21</v>
          </cell>
          <cell r="E447">
            <v>5</v>
          </cell>
          <cell r="F447">
            <v>5</v>
          </cell>
          <cell r="H447">
            <v>21</v>
          </cell>
        </row>
        <row r="448">
          <cell r="B448">
            <v>57711</v>
          </cell>
          <cell r="C448">
            <v>31</v>
          </cell>
          <cell r="D448">
            <v>23</v>
          </cell>
          <cell r="E448">
            <v>4</v>
          </cell>
          <cell r="F448">
            <v>4</v>
          </cell>
          <cell r="H448">
            <v>23</v>
          </cell>
        </row>
        <row r="449">
          <cell r="B449">
            <v>57742</v>
          </cell>
          <cell r="C449">
            <v>28</v>
          </cell>
          <cell r="D449">
            <v>20</v>
          </cell>
          <cell r="E449">
            <v>4</v>
          </cell>
          <cell r="F449">
            <v>4</v>
          </cell>
          <cell r="H449">
            <v>20</v>
          </cell>
        </row>
        <row r="450">
          <cell r="B450">
            <v>57770</v>
          </cell>
          <cell r="C450">
            <v>31</v>
          </cell>
          <cell r="D450">
            <v>21</v>
          </cell>
          <cell r="E450">
            <v>5</v>
          </cell>
          <cell r="F450">
            <v>5</v>
          </cell>
          <cell r="H450">
            <v>21</v>
          </cell>
        </row>
        <row r="451">
          <cell r="B451">
            <v>57801</v>
          </cell>
          <cell r="C451">
            <v>30</v>
          </cell>
          <cell r="D451">
            <v>22</v>
          </cell>
          <cell r="E451">
            <v>4</v>
          </cell>
          <cell r="F451">
            <v>4</v>
          </cell>
          <cell r="H451">
            <v>22</v>
          </cell>
        </row>
        <row r="452">
          <cell r="B452">
            <v>57831</v>
          </cell>
          <cell r="C452">
            <v>31</v>
          </cell>
          <cell r="D452">
            <v>23</v>
          </cell>
          <cell r="E452">
            <v>4</v>
          </cell>
          <cell r="F452">
            <v>4</v>
          </cell>
          <cell r="H452">
            <v>23</v>
          </cell>
        </row>
        <row r="453">
          <cell r="B453">
            <v>57862</v>
          </cell>
          <cell r="C453">
            <v>30</v>
          </cell>
          <cell r="D453">
            <v>20</v>
          </cell>
          <cell r="E453">
            <v>5</v>
          </cell>
          <cell r="F453">
            <v>5</v>
          </cell>
          <cell r="H453">
            <v>20</v>
          </cell>
        </row>
        <row r="454">
          <cell r="B454">
            <v>57892</v>
          </cell>
          <cell r="C454">
            <v>31</v>
          </cell>
          <cell r="D454">
            <v>23</v>
          </cell>
          <cell r="E454">
            <v>4</v>
          </cell>
          <cell r="F454">
            <v>4</v>
          </cell>
          <cell r="H454">
            <v>23</v>
          </cell>
        </row>
        <row r="455">
          <cell r="B455">
            <v>57923</v>
          </cell>
          <cell r="C455">
            <v>31</v>
          </cell>
          <cell r="D455">
            <v>22</v>
          </cell>
          <cell r="E455">
            <v>4</v>
          </cell>
          <cell r="F455">
            <v>5</v>
          </cell>
          <cell r="H455">
            <v>22</v>
          </cell>
        </row>
        <row r="456">
          <cell r="B456">
            <v>57954</v>
          </cell>
          <cell r="C456">
            <v>30</v>
          </cell>
          <cell r="D456">
            <v>21</v>
          </cell>
          <cell r="E456">
            <v>5</v>
          </cell>
          <cell r="F456">
            <v>4</v>
          </cell>
          <cell r="H456">
            <v>21</v>
          </cell>
        </row>
        <row r="457">
          <cell r="B457">
            <v>57984</v>
          </cell>
          <cell r="C457">
            <v>31</v>
          </cell>
          <cell r="D457">
            <v>23</v>
          </cell>
          <cell r="E457">
            <v>4</v>
          </cell>
          <cell r="F457">
            <v>4</v>
          </cell>
          <cell r="H457">
            <v>23</v>
          </cell>
        </row>
        <row r="458">
          <cell r="B458">
            <v>58015</v>
          </cell>
          <cell r="C458">
            <v>30</v>
          </cell>
          <cell r="D458">
            <v>21</v>
          </cell>
          <cell r="E458">
            <v>4</v>
          </cell>
          <cell r="F458">
            <v>5</v>
          </cell>
          <cell r="H458">
            <v>21</v>
          </cell>
        </row>
        <row r="459">
          <cell r="B459">
            <v>58045</v>
          </cell>
          <cell r="C459">
            <v>31</v>
          </cell>
          <cell r="D459">
            <v>22</v>
          </cell>
          <cell r="E459">
            <v>5</v>
          </cell>
          <cell r="F459">
            <v>4</v>
          </cell>
          <cell r="H459">
            <v>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A5" t="str">
            <v>이상</v>
          </cell>
          <cell r="B5" t="str">
            <v>미만</v>
          </cell>
        </row>
        <row r="6">
          <cell r="A6">
            <v>0</v>
          </cell>
          <cell r="B6">
            <v>770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>
            <v>770</v>
          </cell>
          <cell r="B7">
            <v>775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>
            <v>775</v>
          </cell>
          <cell r="B8">
            <v>780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780</v>
          </cell>
          <cell r="B9">
            <v>785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785</v>
          </cell>
          <cell r="B10">
            <v>790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>
            <v>790</v>
          </cell>
          <cell r="B11">
            <v>795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>
            <v>795</v>
          </cell>
          <cell r="B12">
            <v>800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>
            <v>800</v>
          </cell>
          <cell r="B13">
            <v>805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>
            <v>805</v>
          </cell>
          <cell r="B14">
            <v>810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810</v>
          </cell>
          <cell r="B15">
            <v>815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>
            <v>815</v>
          </cell>
          <cell r="B16">
            <v>820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>
            <v>820</v>
          </cell>
          <cell r="B17">
            <v>825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>
            <v>825</v>
          </cell>
          <cell r="B18">
            <v>830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>
            <v>830</v>
          </cell>
          <cell r="B19">
            <v>835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>
            <v>835</v>
          </cell>
          <cell r="B20">
            <v>840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>
            <v>840</v>
          </cell>
          <cell r="B21">
            <v>845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>
            <v>845</v>
          </cell>
          <cell r="B22">
            <v>850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>
            <v>850</v>
          </cell>
          <cell r="B23">
            <v>855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>
            <v>855</v>
          </cell>
          <cell r="B24">
            <v>860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>
            <v>860</v>
          </cell>
          <cell r="B25">
            <v>865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>
            <v>865</v>
          </cell>
          <cell r="B26">
            <v>870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870</v>
          </cell>
          <cell r="B27">
            <v>875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875</v>
          </cell>
          <cell r="B28">
            <v>880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880</v>
          </cell>
          <cell r="B29">
            <v>885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885</v>
          </cell>
          <cell r="B30">
            <v>890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890</v>
          </cell>
          <cell r="B31">
            <v>895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>
            <v>895</v>
          </cell>
          <cell r="B32">
            <v>900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>
            <v>900</v>
          </cell>
          <cell r="B33">
            <v>905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905</v>
          </cell>
          <cell r="B34">
            <v>910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>
            <v>910</v>
          </cell>
          <cell r="B35">
            <v>915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>
            <v>915</v>
          </cell>
          <cell r="B36">
            <v>920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920</v>
          </cell>
          <cell r="B37">
            <v>925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925</v>
          </cell>
          <cell r="B38">
            <v>930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930</v>
          </cell>
          <cell r="B39">
            <v>935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935</v>
          </cell>
          <cell r="B40">
            <v>940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940</v>
          </cell>
          <cell r="B41">
            <v>945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945</v>
          </cell>
          <cell r="B42">
            <v>950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>
            <v>950</v>
          </cell>
          <cell r="B43">
            <v>955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955</v>
          </cell>
          <cell r="B44">
            <v>960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960</v>
          </cell>
          <cell r="B45">
            <v>965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965</v>
          </cell>
          <cell r="B46">
            <v>970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970</v>
          </cell>
          <cell r="B47">
            <v>975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975</v>
          </cell>
          <cell r="B48">
            <v>980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980</v>
          </cell>
          <cell r="B49">
            <v>985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985</v>
          </cell>
          <cell r="B50">
            <v>990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990</v>
          </cell>
          <cell r="B51">
            <v>995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995</v>
          </cell>
          <cell r="B52">
            <v>1000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1000</v>
          </cell>
          <cell r="B53">
            <v>1005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1005</v>
          </cell>
          <cell r="B54">
            <v>1010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1010</v>
          </cell>
          <cell r="B55">
            <v>1015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1015</v>
          </cell>
          <cell r="B56">
            <v>1020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1020</v>
          </cell>
          <cell r="B57">
            <v>1025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1025</v>
          </cell>
          <cell r="B58">
            <v>1030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1030</v>
          </cell>
          <cell r="B59">
            <v>1035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1035</v>
          </cell>
          <cell r="B60">
            <v>1040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1040</v>
          </cell>
          <cell r="B61">
            <v>1045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1045</v>
          </cell>
          <cell r="B62">
            <v>1050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1050</v>
          </cell>
          <cell r="B63">
            <v>1055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1055</v>
          </cell>
          <cell r="B64">
            <v>1060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1060</v>
          </cell>
          <cell r="B65">
            <v>1065</v>
          </cell>
          <cell r="C65">
            <v>1040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1065</v>
          </cell>
          <cell r="B66">
            <v>1070</v>
          </cell>
          <cell r="C66">
            <v>1110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1070</v>
          </cell>
          <cell r="B67">
            <v>1075</v>
          </cell>
          <cell r="C67">
            <v>1180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1075</v>
          </cell>
          <cell r="B68">
            <v>1080</v>
          </cell>
          <cell r="C68">
            <v>1250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1080</v>
          </cell>
          <cell r="B69">
            <v>1085</v>
          </cell>
          <cell r="C69">
            <v>1320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1085</v>
          </cell>
          <cell r="B70">
            <v>1090</v>
          </cell>
          <cell r="C70">
            <v>1390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1090</v>
          </cell>
          <cell r="B71">
            <v>1095</v>
          </cell>
          <cell r="C71">
            <v>1460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1095</v>
          </cell>
          <cell r="B72">
            <v>1100</v>
          </cell>
          <cell r="C72">
            <v>1530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1100</v>
          </cell>
          <cell r="B73">
            <v>1105</v>
          </cell>
          <cell r="C73">
            <v>1600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1105</v>
          </cell>
          <cell r="B74">
            <v>1110</v>
          </cell>
          <cell r="C74">
            <v>1670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1110</v>
          </cell>
          <cell r="B75">
            <v>1115</v>
          </cell>
          <cell r="C75">
            <v>1740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1115</v>
          </cell>
          <cell r="B76">
            <v>1120</v>
          </cell>
          <cell r="C76">
            <v>1810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1120</v>
          </cell>
          <cell r="B77">
            <v>1125</v>
          </cell>
          <cell r="C77">
            <v>1880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1125</v>
          </cell>
          <cell r="B78">
            <v>1130</v>
          </cell>
          <cell r="C78">
            <v>1950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1130</v>
          </cell>
          <cell r="B79">
            <v>1135</v>
          </cell>
          <cell r="C79">
            <v>2020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1135</v>
          </cell>
          <cell r="B80">
            <v>1140</v>
          </cell>
          <cell r="C80">
            <v>2090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1140</v>
          </cell>
          <cell r="B81">
            <v>1145</v>
          </cell>
          <cell r="C81">
            <v>2160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1145</v>
          </cell>
          <cell r="B82">
            <v>1150</v>
          </cell>
          <cell r="C82">
            <v>2230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1150</v>
          </cell>
          <cell r="B83">
            <v>1155</v>
          </cell>
          <cell r="C83">
            <v>2300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1155</v>
          </cell>
          <cell r="B84">
            <v>1160</v>
          </cell>
          <cell r="C84">
            <v>2370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1160</v>
          </cell>
          <cell r="B85">
            <v>1165</v>
          </cell>
          <cell r="C85">
            <v>2440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A86">
            <v>1165</v>
          </cell>
          <cell r="B86">
            <v>1170</v>
          </cell>
          <cell r="C86">
            <v>2500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1170</v>
          </cell>
          <cell r="B87">
            <v>1175</v>
          </cell>
          <cell r="C87">
            <v>2570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A88">
            <v>1175</v>
          </cell>
          <cell r="B88">
            <v>1180</v>
          </cell>
          <cell r="C88">
            <v>2640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A89">
            <v>1180</v>
          </cell>
          <cell r="B89">
            <v>1185</v>
          </cell>
          <cell r="C89">
            <v>2710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A90">
            <v>1185</v>
          </cell>
          <cell r="B90">
            <v>1190</v>
          </cell>
          <cell r="C90">
            <v>2780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A91">
            <v>1190</v>
          </cell>
          <cell r="B91">
            <v>1195</v>
          </cell>
          <cell r="C91">
            <v>2850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1195</v>
          </cell>
          <cell r="B92">
            <v>1200</v>
          </cell>
          <cell r="C92">
            <v>2920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1200</v>
          </cell>
          <cell r="B93">
            <v>1205</v>
          </cell>
          <cell r="C93">
            <v>2990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>
            <v>1205</v>
          </cell>
          <cell r="B94">
            <v>1210</v>
          </cell>
          <cell r="C94">
            <v>3060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>
            <v>1210</v>
          </cell>
          <cell r="B95">
            <v>1215</v>
          </cell>
          <cell r="C95">
            <v>3130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A96">
            <v>1215</v>
          </cell>
          <cell r="B96">
            <v>1220</v>
          </cell>
          <cell r="C96">
            <v>3200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1220</v>
          </cell>
          <cell r="B97">
            <v>1225</v>
          </cell>
          <cell r="C97">
            <v>3270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A98">
            <v>1225</v>
          </cell>
          <cell r="B98">
            <v>1230</v>
          </cell>
          <cell r="C98">
            <v>3340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A99">
            <v>1230</v>
          </cell>
          <cell r="B99">
            <v>1235</v>
          </cell>
          <cell r="C99">
            <v>3410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A100">
            <v>1235</v>
          </cell>
          <cell r="B100">
            <v>1240</v>
          </cell>
          <cell r="C100">
            <v>3480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A101">
            <v>1240</v>
          </cell>
          <cell r="B101">
            <v>1245</v>
          </cell>
          <cell r="C101">
            <v>3550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A102">
            <v>1245</v>
          </cell>
          <cell r="B102">
            <v>1250</v>
          </cell>
          <cell r="C102">
            <v>3620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A103">
            <v>1250</v>
          </cell>
          <cell r="B103">
            <v>1255</v>
          </cell>
          <cell r="C103">
            <v>3700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>
            <v>1255</v>
          </cell>
          <cell r="B104">
            <v>1260</v>
          </cell>
          <cell r="C104">
            <v>3810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>
            <v>1260</v>
          </cell>
          <cell r="B105">
            <v>1265</v>
          </cell>
          <cell r="C105">
            <v>3910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>
            <v>1265</v>
          </cell>
          <cell r="B106">
            <v>1270</v>
          </cell>
          <cell r="C106">
            <v>4010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A107">
            <v>1270</v>
          </cell>
          <cell r="B107">
            <v>1275</v>
          </cell>
          <cell r="C107">
            <v>4120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A108">
            <v>1275</v>
          </cell>
          <cell r="B108">
            <v>1280</v>
          </cell>
          <cell r="C108">
            <v>4220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A109">
            <v>1280</v>
          </cell>
          <cell r="B109">
            <v>1285</v>
          </cell>
          <cell r="C109">
            <v>4320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A110">
            <v>1285</v>
          </cell>
          <cell r="B110">
            <v>1290</v>
          </cell>
          <cell r="C110">
            <v>4430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A111">
            <v>1290</v>
          </cell>
          <cell r="B111">
            <v>1295</v>
          </cell>
          <cell r="C111">
            <v>4530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A112">
            <v>1295</v>
          </cell>
          <cell r="B112">
            <v>1300</v>
          </cell>
          <cell r="C112">
            <v>4630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A113">
            <v>1300</v>
          </cell>
          <cell r="B113">
            <v>1305</v>
          </cell>
          <cell r="C113">
            <v>4740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A114">
            <v>1305</v>
          </cell>
          <cell r="B114">
            <v>1310</v>
          </cell>
          <cell r="C114">
            <v>4840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A115">
            <v>1310</v>
          </cell>
          <cell r="B115">
            <v>1315</v>
          </cell>
          <cell r="C115">
            <v>4940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A116">
            <v>1315</v>
          </cell>
          <cell r="B116">
            <v>1320</v>
          </cell>
          <cell r="C116">
            <v>5050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A117">
            <v>1320</v>
          </cell>
          <cell r="B117">
            <v>1325</v>
          </cell>
          <cell r="C117">
            <v>5150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A118">
            <v>1325</v>
          </cell>
          <cell r="B118">
            <v>1330</v>
          </cell>
          <cell r="C118">
            <v>5250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A119">
            <v>1330</v>
          </cell>
          <cell r="B119">
            <v>1335</v>
          </cell>
          <cell r="C119">
            <v>5360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A120">
            <v>1335</v>
          </cell>
          <cell r="B120">
            <v>1340</v>
          </cell>
          <cell r="C120">
            <v>5460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A121">
            <v>1340</v>
          </cell>
          <cell r="B121">
            <v>1345</v>
          </cell>
          <cell r="C121">
            <v>5560</v>
          </cell>
          <cell r="D121">
            <v>1060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>
            <v>1345</v>
          </cell>
          <cell r="B122">
            <v>1350</v>
          </cell>
          <cell r="C122">
            <v>5670</v>
          </cell>
          <cell r="D122">
            <v>1170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A123">
            <v>1350</v>
          </cell>
          <cell r="B123">
            <v>1355</v>
          </cell>
          <cell r="C123">
            <v>5770</v>
          </cell>
          <cell r="D123">
            <v>1270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A124">
            <v>1355</v>
          </cell>
          <cell r="B124">
            <v>1360</v>
          </cell>
          <cell r="C124">
            <v>5870</v>
          </cell>
          <cell r="D124">
            <v>1370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A125">
            <v>1360</v>
          </cell>
          <cell r="B125">
            <v>1365</v>
          </cell>
          <cell r="C125">
            <v>5980</v>
          </cell>
          <cell r="D125">
            <v>1480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A126">
            <v>1365</v>
          </cell>
          <cell r="B126">
            <v>1370</v>
          </cell>
          <cell r="C126">
            <v>6080</v>
          </cell>
          <cell r="D126">
            <v>1580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A127">
            <v>1370</v>
          </cell>
          <cell r="B127">
            <v>1375</v>
          </cell>
          <cell r="C127">
            <v>6180</v>
          </cell>
          <cell r="D127">
            <v>1680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A128">
            <v>1375</v>
          </cell>
          <cell r="B128">
            <v>1380</v>
          </cell>
          <cell r="C128">
            <v>6290</v>
          </cell>
          <cell r="D128">
            <v>1790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>
            <v>1380</v>
          </cell>
          <cell r="B129">
            <v>1385</v>
          </cell>
          <cell r="C129">
            <v>6390</v>
          </cell>
          <cell r="D129">
            <v>1890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A130">
            <v>1385</v>
          </cell>
          <cell r="B130">
            <v>1390</v>
          </cell>
          <cell r="C130">
            <v>6490</v>
          </cell>
          <cell r="D130">
            <v>1990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A131">
            <v>1390</v>
          </cell>
          <cell r="B131">
            <v>1395</v>
          </cell>
          <cell r="C131">
            <v>6600</v>
          </cell>
          <cell r="D131">
            <v>2100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A132">
            <v>1395</v>
          </cell>
          <cell r="B132">
            <v>1400</v>
          </cell>
          <cell r="C132">
            <v>6700</v>
          </cell>
          <cell r="D132">
            <v>2200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A133">
            <v>1400</v>
          </cell>
          <cell r="B133">
            <v>1405</v>
          </cell>
          <cell r="C133">
            <v>6800</v>
          </cell>
          <cell r="D133">
            <v>2300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A134">
            <v>1405</v>
          </cell>
          <cell r="B134">
            <v>1410</v>
          </cell>
          <cell r="C134">
            <v>6910</v>
          </cell>
          <cell r="D134">
            <v>2410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A135">
            <v>1410</v>
          </cell>
          <cell r="B135">
            <v>1415</v>
          </cell>
          <cell r="C135">
            <v>7010</v>
          </cell>
          <cell r="D135">
            <v>2510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A136">
            <v>1415</v>
          </cell>
          <cell r="B136">
            <v>1420</v>
          </cell>
          <cell r="C136">
            <v>7110</v>
          </cell>
          <cell r="D136">
            <v>2610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A137">
            <v>1420</v>
          </cell>
          <cell r="B137">
            <v>1425</v>
          </cell>
          <cell r="C137">
            <v>7210</v>
          </cell>
          <cell r="D137">
            <v>2710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A138">
            <v>1425</v>
          </cell>
          <cell r="B138">
            <v>1430</v>
          </cell>
          <cell r="C138">
            <v>7320</v>
          </cell>
          <cell r="D138">
            <v>2820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A139">
            <v>1430</v>
          </cell>
          <cell r="B139">
            <v>1435</v>
          </cell>
          <cell r="C139">
            <v>7420</v>
          </cell>
          <cell r="D139">
            <v>2920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A140">
            <v>1435</v>
          </cell>
          <cell r="B140">
            <v>1440</v>
          </cell>
          <cell r="C140">
            <v>7520</v>
          </cell>
          <cell r="D140">
            <v>3020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A141">
            <v>1440</v>
          </cell>
          <cell r="B141">
            <v>1445</v>
          </cell>
          <cell r="C141">
            <v>7630</v>
          </cell>
          <cell r="D141">
            <v>3130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A142">
            <v>1445</v>
          </cell>
          <cell r="B142">
            <v>1450</v>
          </cell>
          <cell r="C142">
            <v>7730</v>
          </cell>
          <cell r="D142">
            <v>3230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A143">
            <v>1450</v>
          </cell>
          <cell r="B143">
            <v>1455</v>
          </cell>
          <cell r="C143">
            <v>7830</v>
          </cell>
          <cell r="D143">
            <v>3330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A144">
            <v>1455</v>
          </cell>
          <cell r="B144">
            <v>1460</v>
          </cell>
          <cell r="C144">
            <v>7940</v>
          </cell>
          <cell r="D144">
            <v>3440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1460</v>
          </cell>
          <cell r="B145">
            <v>1465</v>
          </cell>
          <cell r="C145">
            <v>8040</v>
          </cell>
          <cell r="D145">
            <v>3540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>
            <v>1465</v>
          </cell>
          <cell r="B146">
            <v>1470</v>
          </cell>
          <cell r="C146">
            <v>8140</v>
          </cell>
          <cell r="D146">
            <v>3640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A147">
            <v>1470</v>
          </cell>
          <cell r="B147">
            <v>1475</v>
          </cell>
          <cell r="C147">
            <v>8250</v>
          </cell>
          <cell r="D147">
            <v>3750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>
            <v>1475</v>
          </cell>
          <cell r="B148">
            <v>1480</v>
          </cell>
          <cell r="C148">
            <v>8350</v>
          </cell>
          <cell r="D148">
            <v>3850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>
            <v>1480</v>
          </cell>
          <cell r="B149">
            <v>1485</v>
          </cell>
          <cell r="C149">
            <v>8450</v>
          </cell>
          <cell r="D149">
            <v>3950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>
            <v>1485</v>
          </cell>
          <cell r="B150">
            <v>1490</v>
          </cell>
          <cell r="C150">
            <v>8560</v>
          </cell>
          <cell r="D150">
            <v>4060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A151">
            <v>1490</v>
          </cell>
          <cell r="B151">
            <v>1495</v>
          </cell>
          <cell r="C151">
            <v>8660</v>
          </cell>
          <cell r="D151">
            <v>4160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A152">
            <v>1495</v>
          </cell>
          <cell r="B152">
            <v>1500</v>
          </cell>
          <cell r="C152">
            <v>8760</v>
          </cell>
          <cell r="D152">
            <v>4260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A153">
            <v>1500</v>
          </cell>
          <cell r="B153">
            <v>1510</v>
          </cell>
          <cell r="C153">
            <v>8920</v>
          </cell>
          <cell r="D153">
            <v>4420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>
            <v>1510</v>
          </cell>
          <cell r="B154">
            <v>1520</v>
          </cell>
          <cell r="C154">
            <v>9120</v>
          </cell>
          <cell r="D154">
            <v>4620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A155">
            <v>1520</v>
          </cell>
          <cell r="B155">
            <v>1530</v>
          </cell>
          <cell r="C155">
            <v>9330</v>
          </cell>
          <cell r="D155">
            <v>4830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A156">
            <v>1530</v>
          </cell>
          <cell r="B156">
            <v>1540</v>
          </cell>
          <cell r="C156">
            <v>9540</v>
          </cell>
          <cell r="D156">
            <v>5040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A157">
            <v>1540</v>
          </cell>
          <cell r="B157">
            <v>1550</v>
          </cell>
          <cell r="C157">
            <v>9740</v>
          </cell>
          <cell r="D157">
            <v>5240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>
            <v>1550</v>
          </cell>
          <cell r="B158">
            <v>1560</v>
          </cell>
          <cell r="C158">
            <v>9950</v>
          </cell>
          <cell r="D158">
            <v>5450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  <row r="159">
          <cell r="A159">
            <v>1560</v>
          </cell>
          <cell r="B159">
            <v>1570</v>
          </cell>
          <cell r="C159">
            <v>10160</v>
          </cell>
          <cell r="D159">
            <v>5660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0">
          <cell r="A160">
            <v>1570</v>
          </cell>
          <cell r="B160">
            <v>1580</v>
          </cell>
          <cell r="C160">
            <v>10360</v>
          </cell>
          <cell r="D160">
            <v>5860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>
            <v>1580</v>
          </cell>
          <cell r="B161">
            <v>1590</v>
          </cell>
          <cell r="C161">
            <v>10570</v>
          </cell>
          <cell r="D161">
            <v>6070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A162">
            <v>1590</v>
          </cell>
          <cell r="B162">
            <v>1600</v>
          </cell>
          <cell r="C162">
            <v>10780</v>
          </cell>
          <cell r="D162">
            <v>6280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</row>
        <row r="163">
          <cell r="A163">
            <v>1600</v>
          </cell>
          <cell r="B163">
            <v>1610</v>
          </cell>
          <cell r="C163">
            <v>10980</v>
          </cell>
          <cell r="D163">
            <v>6480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4">
          <cell r="A164">
            <v>1610</v>
          </cell>
          <cell r="B164">
            <v>1620</v>
          </cell>
          <cell r="C164">
            <v>11190</v>
          </cell>
          <cell r="D164">
            <v>6690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5">
          <cell r="A165">
            <v>1620</v>
          </cell>
          <cell r="B165">
            <v>1630</v>
          </cell>
          <cell r="C165">
            <v>11400</v>
          </cell>
          <cell r="D165">
            <v>6900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6">
          <cell r="A166">
            <v>1630</v>
          </cell>
          <cell r="B166">
            <v>1640</v>
          </cell>
          <cell r="C166">
            <v>11600</v>
          </cell>
          <cell r="D166">
            <v>7100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A167">
            <v>1640</v>
          </cell>
          <cell r="B167">
            <v>1650</v>
          </cell>
          <cell r="C167">
            <v>11810</v>
          </cell>
          <cell r="D167">
            <v>7310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8">
          <cell r="A168">
            <v>1650</v>
          </cell>
          <cell r="B168">
            <v>1660</v>
          </cell>
          <cell r="C168">
            <v>12020</v>
          </cell>
          <cell r="D168">
            <v>7520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A169">
            <v>1660</v>
          </cell>
          <cell r="B169">
            <v>1670</v>
          </cell>
          <cell r="C169">
            <v>12220</v>
          </cell>
          <cell r="D169">
            <v>7720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A170">
            <v>1670</v>
          </cell>
          <cell r="B170">
            <v>1680</v>
          </cell>
          <cell r="C170">
            <v>12430</v>
          </cell>
          <cell r="D170">
            <v>7930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</row>
        <row r="171">
          <cell r="A171">
            <v>1680</v>
          </cell>
          <cell r="B171">
            <v>1690</v>
          </cell>
          <cell r="C171">
            <v>12640</v>
          </cell>
          <cell r="D171">
            <v>8140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2">
          <cell r="A172">
            <v>1690</v>
          </cell>
          <cell r="B172">
            <v>1700</v>
          </cell>
          <cell r="C172">
            <v>12840</v>
          </cell>
          <cell r="D172">
            <v>8340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A173">
            <v>1700</v>
          </cell>
          <cell r="B173">
            <v>1710</v>
          </cell>
          <cell r="C173">
            <v>13050</v>
          </cell>
          <cell r="D173">
            <v>8550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A174">
            <v>1710</v>
          </cell>
          <cell r="B174">
            <v>1720</v>
          </cell>
          <cell r="C174">
            <v>13260</v>
          </cell>
          <cell r="D174">
            <v>8760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5">
          <cell r="A175">
            <v>1720</v>
          </cell>
          <cell r="B175">
            <v>1730</v>
          </cell>
          <cell r="C175">
            <v>13460</v>
          </cell>
          <cell r="D175">
            <v>8960</v>
          </cell>
          <cell r="E175">
            <v>1040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A176">
            <v>1730</v>
          </cell>
          <cell r="B176">
            <v>1740</v>
          </cell>
          <cell r="C176">
            <v>13670</v>
          </cell>
          <cell r="D176">
            <v>9170</v>
          </cell>
          <cell r="E176">
            <v>1240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A177">
            <v>1740</v>
          </cell>
          <cell r="B177">
            <v>1750</v>
          </cell>
          <cell r="C177">
            <v>13880</v>
          </cell>
          <cell r="D177">
            <v>9380</v>
          </cell>
          <cell r="E177">
            <v>1440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78">
          <cell r="A178">
            <v>1750</v>
          </cell>
          <cell r="B178">
            <v>1760</v>
          </cell>
          <cell r="C178">
            <v>14080</v>
          </cell>
          <cell r="D178">
            <v>9580</v>
          </cell>
          <cell r="E178">
            <v>1640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</row>
        <row r="179">
          <cell r="A179">
            <v>1760</v>
          </cell>
          <cell r="B179">
            <v>1770</v>
          </cell>
          <cell r="C179">
            <v>14290</v>
          </cell>
          <cell r="D179">
            <v>9790</v>
          </cell>
          <cell r="E179">
            <v>1830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80">
          <cell r="A180">
            <v>1770</v>
          </cell>
          <cell r="B180">
            <v>1780</v>
          </cell>
          <cell r="C180">
            <v>14500</v>
          </cell>
          <cell r="D180">
            <v>10000</v>
          </cell>
          <cell r="E180">
            <v>2030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</row>
        <row r="181">
          <cell r="A181">
            <v>1780</v>
          </cell>
          <cell r="B181">
            <v>1790</v>
          </cell>
          <cell r="C181">
            <v>14700</v>
          </cell>
          <cell r="D181">
            <v>10200</v>
          </cell>
          <cell r="E181">
            <v>2230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A182">
            <v>1790</v>
          </cell>
          <cell r="B182">
            <v>1800</v>
          </cell>
          <cell r="C182">
            <v>14910</v>
          </cell>
          <cell r="D182">
            <v>10410</v>
          </cell>
          <cell r="E182">
            <v>2430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</row>
        <row r="183">
          <cell r="A183">
            <v>1800</v>
          </cell>
          <cell r="B183">
            <v>1810</v>
          </cell>
          <cell r="C183">
            <v>15110</v>
          </cell>
          <cell r="D183">
            <v>10610</v>
          </cell>
          <cell r="E183">
            <v>2630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4">
          <cell r="A184">
            <v>1810</v>
          </cell>
          <cell r="B184">
            <v>1820</v>
          </cell>
          <cell r="C184">
            <v>15320</v>
          </cell>
          <cell r="D184">
            <v>10820</v>
          </cell>
          <cell r="E184">
            <v>2830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A185">
            <v>1820</v>
          </cell>
          <cell r="B185">
            <v>1830</v>
          </cell>
          <cell r="C185">
            <v>15530</v>
          </cell>
          <cell r="D185">
            <v>11030</v>
          </cell>
          <cell r="E185">
            <v>3020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6">
          <cell r="A186">
            <v>1830</v>
          </cell>
          <cell r="B186">
            <v>1840</v>
          </cell>
          <cell r="C186">
            <v>15730</v>
          </cell>
          <cell r="D186">
            <v>11230</v>
          </cell>
          <cell r="E186">
            <v>3220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7">
          <cell r="A187">
            <v>1840</v>
          </cell>
          <cell r="B187">
            <v>1850</v>
          </cell>
          <cell r="C187">
            <v>15940</v>
          </cell>
          <cell r="D187">
            <v>11440</v>
          </cell>
          <cell r="E187">
            <v>3420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8">
          <cell r="A188">
            <v>1850</v>
          </cell>
          <cell r="B188">
            <v>1860</v>
          </cell>
          <cell r="C188">
            <v>16150</v>
          </cell>
          <cell r="D188">
            <v>11650</v>
          </cell>
          <cell r="E188">
            <v>3620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9">
          <cell r="A189">
            <v>1860</v>
          </cell>
          <cell r="B189">
            <v>1870</v>
          </cell>
          <cell r="C189">
            <v>16350</v>
          </cell>
          <cell r="D189">
            <v>11850</v>
          </cell>
          <cell r="E189">
            <v>3820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90">
          <cell r="A190">
            <v>1870</v>
          </cell>
          <cell r="B190">
            <v>1880</v>
          </cell>
          <cell r="C190">
            <v>16560</v>
          </cell>
          <cell r="D190">
            <v>12060</v>
          </cell>
          <cell r="E190">
            <v>4020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A191">
            <v>1880</v>
          </cell>
          <cell r="B191">
            <v>1890</v>
          </cell>
          <cell r="C191">
            <v>16770</v>
          </cell>
          <cell r="D191">
            <v>12270</v>
          </cell>
          <cell r="E191">
            <v>4220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2">
          <cell r="A192">
            <v>1890</v>
          </cell>
          <cell r="B192">
            <v>1900</v>
          </cell>
          <cell r="C192">
            <v>16970</v>
          </cell>
          <cell r="D192">
            <v>12470</v>
          </cell>
          <cell r="E192">
            <v>4410</v>
          </cell>
          <cell r="F192">
            <v>1040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1900</v>
          </cell>
          <cell r="B193">
            <v>1910</v>
          </cell>
          <cell r="C193">
            <v>17180</v>
          </cell>
          <cell r="D193">
            <v>12680</v>
          </cell>
          <cell r="E193">
            <v>4610</v>
          </cell>
          <cell r="F193">
            <v>1240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</row>
        <row r="194">
          <cell r="A194">
            <v>1910</v>
          </cell>
          <cell r="B194">
            <v>1920</v>
          </cell>
          <cell r="C194">
            <v>17390</v>
          </cell>
          <cell r="D194">
            <v>12890</v>
          </cell>
          <cell r="E194">
            <v>4810</v>
          </cell>
          <cell r="F194">
            <v>1440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  <row r="195">
          <cell r="A195">
            <v>1920</v>
          </cell>
          <cell r="B195">
            <v>1930</v>
          </cell>
          <cell r="C195">
            <v>17590</v>
          </cell>
          <cell r="D195">
            <v>13090</v>
          </cell>
          <cell r="E195">
            <v>5010</v>
          </cell>
          <cell r="F195">
            <v>1630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6">
          <cell r="A196">
            <v>1930</v>
          </cell>
          <cell r="B196">
            <v>1940</v>
          </cell>
          <cell r="C196">
            <v>17800</v>
          </cell>
          <cell r="D196">
            <v>13300</v>
          </cell>
          <cell r="E196">
            <v>5210</v>
          </cell>
          <cell r="F196">
            <v>1830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7">
          <cell r="A197">
            <v>1940</v>
          </cell>
          <cell r="B197">
            <v>1950</v>
          </cell>
          <cell r="C197">
            <v>18010</v>
          </cell>
          <cell r="D197">
            <v>13510</v>
          </cell>
          <cell r="E197">
            <v>5410</v>
          </cell>
          <cell r="F197">
            <v>2030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</row>
        <row r="198">
          <cell r="A198">
            <v>1950</v>
          </cell>
          <cell r="B198">
            <v>1960</v>
          </cell>
          <cell r="C198">
            <v>18210</v>
          </cell>
          <cell r="D198">
            <v>13710</v>
          </cell>
          <cell r="E198">
            <v>5600</v>
          </cell>
          <cell r="F198">
            <v>2230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A199">
            <v>1960</v>
          </cell>
          <cell r="B199">
            <v>1970</v>
          </cell>
          <cell r="C199">
            <v>18420</v>
          </cell>
          <cell r="D199">
            <v>13920</v>
          </cell>
          <cell r="E199">
            <v>5800</v>
          </cell>
          <cell r="F199">
            <v>2430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A200">
            <v>1970</v>
          </cell>
          <cell r="B200">
            <v>1980</v>
          </cell>
          <cell r="C200">
            <v>18630</v>
          </cell>
          <cell r="D200">
            <v>14130</v>
          </cell>
          <cell r="E200">
            <v>6000</v>
          </cell>
          <cell r="F200">
            <v>2630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A201">
            <v>1980</v>
          </cell>
          <cell r="B201">
            <v>1990</v>
          </cell>
          <cell r="C201">
            <v>18880</v>
          </cell>
          <cell r="D201">
            <v>14330</v>
          </cell>
          <cell r="E201">
            <v>6200</v>
          </cell>
          <cell r="F201">
            <v>2820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2">
          <cell r="A202">
            <v>1990</v>
          </cell>
          <cell r="B202">
            <v>2000</v>
          </cell>
          <cell r="C202">
            <v>19200</v>
          </cell>
          <cell r="D202">
            <v>14540</v>
          </cell>
          <cell r="E202">
            <v>6400</v>
          </cell>
          <cell r="F202">
            <v>3020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A203">
            <v>2000</v>
          </cell>
          <cell r="B203">
            <v>2010</v>
          </cell>
          <cell r="C203">
            <v>19520</v>
          </cell>
          <cell r="D203">
            <v>14750</v>
          </cell>
          <cell r="E203">
            <v>6600</v>
          </cell>
          <cell r="F203">
            <v>3220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A204">
            <v>2010</v>
          </cell>
          <cell r="B204">
            <v>2020</v>
          </cell>
          <cell r="C204">
            <v>19850</v>
          </cell>
          <cell r="D204">
            <v>14950</v>
          </cell>
          <cell r="E204">
            <v>6800</v>
          </cell>
          <cell r="F204">
            <v>3420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A205">
            <v>2020</v>
          </cell>
          <cell r="B205">
            <v>2030</v>
          </cell>
          <cell r="C205">
            <v>20170</v>
          </cell>
          <cell r="D205">
            <v>15160</v>
          </cell>
          <cell r="E205">
            <v>6990</v>
          </cell>
          <cell r="F205">
            <v>3620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A206">
            <v>2030</v>
          </cell>
          <cell r="B206">
            <v>2040</v>
          </cell>
          <cell r="C206">
            <v>20490</v>
          </cell>
          <cell r="D206">
            <v>15370</v>
          </cell>
          <cell r="E206">
            <v>7190</v>
          </cell>
          <cell r="F206">
            <v>3820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A207">
            <v>2040</v>
          </cell>
          <cell r="B207">
            <v>2050</v>
          </cell>
          <cell r="C207">
            <v>20810</v>
          </cell>
          <cell r="D207">
            <v>15570</v>
          </cell>
          <cell r="E207">
            <v>7390</v>
          </cell>
          <cell r="F207">
            <v>4020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8">
          <cell r="A208">
            <v>2050</v>
          </cell>
          <cell r="B208">
            <v>2060</v>
          </cell>
          <cell r="C208">
            <v>21130</v>
          </cell>
          <cell r="D208">
            <v>15780</v>
          </cell>
          <cell r="E208">
            <v>7590</v>
          </cell>
          <cell r="F208">
            <v>4210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A209">
            <v>2060</v>
          </cell>
          <cell r="B209">
            <v>2070</v>
          </cell>
          <cell r="C209">
            <v>21450</v>
          </cell>
          <cell r="D209">
            <v>15990</v>
          </cell>
          <cell r="E209">
            <v>7790</v>
          </cell>
          <cell r="F209">
            <v>4410</v>
          </cell>
          <cell r="G209">
            <v>1040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>
            <v>2070</v>
          </cell>
          <cell r="B210">
            <v>2080</v>
          </cell>
          <cell r="C210">
            <v>21770</v>
          </cell>
          <cell r="D210">
            <v>16190</v>
          </cell>
          <cell r="E210">
            <v>7990</v>
          </cell>
          <cell r="F210">
            <v>4610</v>
          </cell>
          <cell r="G210">
            <v>1240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A211">
            <v>2080</v>
          </cell>
          <cell r="B211">
            <v>2090</v>
          </cell>
          <cell r="C211">
            <v>22090</v>
          </cell>
          <cell r="D211">
            <v>16400</v>
          </cell>
          <cell r="E211">
            <v>8180</v>
          </cell>
          <cell r="F211">
            <v>4810</v>
          </cell>
          <cell r="G211">
            <v>1430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>
            <v>2090</v>
          </cell>
          <cell r="B212">
            <v>2100</v>
          </cell>
          <cell r="C212">
            <v>22420</v>
          </cell>
          <cell r="D212">
            <v>16600</v>
          </cell>
          <cell r="E212">
            <v>8380</v>
          </cell>
          <cell r="F212">
            <v>5010</v>
          </cell>
          <cell r="G212">
            <v>1630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A213">
            <v>2100</v>
          </cell>
          <cell r="B213">
            <v>2110</v>
          </cell>
          <cell r="C213">
            <v>22740</v>
          </cell>
          <cell r="D213">
            <v>16810</v>
          </cell>
          <cell r="E213">
            <v>8580</v>
          </cell>
          <cell r="F213">
            <v>5210</v>
          </cell>
          <cell r="G213">
            <v>1830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A214">
            <v>2110</v>
          </cell>
          <cell r="B214">
            <v>2120</v>
          </cell>
          <cell r="C214">
            <v>23060</v>
          </cell>
          <cell r="D214">
            <v>17020</v>
          </cell>
          <cell r="E214">
            <v>8780</v>
          </cell>
          <cell r="F214">
            <v>5400</v>
          </cell>
          <cell r="G214">
            <v>2030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A215">
            <v>2120</v>
          </cell>
          <cell r="B215">
            <v>2130</v>
          </cell>
          <cell r="C215">
            <v>23380</v>
          </cell>
          <cell r="D215">
            <v>17220</v>
          </cell>
          <cell r="E215">
            <v>8980</v>
          </cell>
          <cell r="F215">
            <v>5600</v>
          </cell>
          <cell r="G215">
            <v>2230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A216">
            <v>2130</v>
          </cell>
          <cell r="B216">
            <v>2140</v>
          </cell>
          <cell r="C216">
            <v>23700</v>
          </cell>
          <cell r="D216">
            <v>17430</v>
          </cell>
          <cell r="E216">
            <v>9180</v>
          </cell>
          <cell r="F216">
            <v>5800</v>
          </cell>
          <cell r="G216">
            <v>2430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A217">
            <v>2140</v>
          </cell>
          <cell r="B217">
            <v>2150</v>
          </cell>
          <cell r="C217">
            <v>24020</v>
          </cell>
          <cell r="D217">
            <v>17640</v>
          </cell>
          <cell r="E217">
            <v>9380</v>
          </cell>
          <cell r="F217">
            <v>6000</v>
          </cell>
          <cell r="G217">
            <v>2630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A218">
            <v>2150</v>
          </cell>
          <cell r="B218">
            <v>2160</v>
          </cell>
          <cell r="C218">
            <v>24340</v>
          </cell>
          <cell r="D218">
            <v>17840</v>
          </cell>
          <cell r="E218">
            <v>9570</v>
          </cell>
          <cell r="F218">
            <v>6200</v>
          </cell>
          <cell r="G218">
            <v>2820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A219">
            <v>2160</v>
          </cell>
          <cell r="B219">
            <v>2170</v>
          </cell>
          <cell r="C219">
            <v>24660</v>
          </cell>
          <cell r="D219">
            <v>18050</v>
          </cell>
          <cell r="E219">
            <v>9770</v>
          </cell>
          <cell r="F219">
            <v>6400</v>
          </cell>
          <cell r="G219">
            <v>3020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A220">
            <v>2170</v>
          </cell>
          <cell r="B220">
            <v>2180</v>
          </cell>
          <cell r="C220">
            <v>24990</v>
          </cell>
          <cell r="D220">
            <v>18260</v>
          </cell>
          <cell r="E220">
            <v>9970</v>
          </cell>
          <cell r="F220">
            <v>6600</v>
          </cell>
          <cell r="G220">
            <v>3220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A221">
            <v>2180</v>
          </cell>
          <cell r="B221">
            <v>2190</v>
          </cell>
          <cell r="C221">
            <v>25310</v>
          </cell>
          <cell r="D221">
            <v>18460</v>
          </cell>
          <cell r="E221">
            <v>10170</v>
          </cell>
          <cell r="F221">
            <v>6790</v>
          </cell>
          <cell r="G221">
            <v>3420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A222">
            <v>2190</v>
          </cell>
          <cell r="B222">
            <v>2200</v>
          </cell>
          <cell r="C222">
            <v>25630</v>
          </cell>
          <cell r="D222">
            <v>18670</v>
          </cell>
          <cell r="E222">
            <v>10370</v>
          </cell>
          <cell r="F222">
            <v>6990</v>
          </cell>
          <cell r="G222">
            <v>3620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A223">
            <v>2200</v>
          </cell>
          <cell r="B223">
            <v>2210</v>
          </cell>
          <cell r="C223">
            <v>25950</v>
          </cell>
          <cell r="D223">
            <v>18950</v>
          </cell>
          <cell r="E223">
            <v>10570</v>
          </cell>
          <cell r="F223">
            <v>7190</v>
          </cell>
          <cell r="G223">
            <v>3820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A224">
            <v>2210</v>
          </cell>
          <cell r="B224">
            <v>2220</v>
          </cell>
          <cell r="C224">
            <v>26270</v>
          </cell>
          <cell r="D224">
            <v>19270</v>
          </cell>
          <cell r="E224">
            <v>10760</v>
          </cell>
          <cell r="F224">
            <v>7390</v>
          </cell>
          <cell r="G224">
            <v>4010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A225">
            <v>2220</v>
          </cell>
          <cell r="B225">
            <v>2230</v>
          </cell>
          <cell r="C225">
            <v>26590</v>
          </cell>
          <cell r="D225">
            <v>19590</v>
          </cell>
          <cell r="E225">
            <v>10960</v>
          </cell>
          <cell r="F225">
            <v>7590</v>
          </cell>
          <cell r="G225">
            <v>4210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A226">
            <v>2230</v>
          </cell>
          <cell r="B226">
            <v>2240</v>
          </cell>
          <cell r="C226">
            <v>26910</v>
          </cell>
          <cell r="D226">
            <v>19910</v>
          </cell>
          <cell r="E226">
            <v>11160</v>
          </cell>
          <cell r="F226">
            <v>7790</v>
          </cell>
          <cell r="G226">
            <v>4410</v>
          </cell>
          <cell r="H226">
            <v>1040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A227">
            <v>2240</v>
          </cell>
          <cell r="B227">
            <v>2250</v>
          </cell>
          <cell r="C227">
            <v>27240</v>
          </cell>
          <cell r="D227">
            <v>20240</v>
          </cell>
          <cell r="E227">
            <v>11360</v>
          </cell>
          <cell r="F227">
            <v>7980</v>
          </cell>
          <cell r="G227">
            <v>4610</v>
          </cell>
          <cell r="H227">
            <v>1230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A228">
            <v>2250</v>
          </cell>
          <cell r="B228">
            <v>2260</v>
          </cell>
          <cell r="C228">
            <v>27560</v>
          </cell>
          <cell r="D228">
            <v>20560</v>
          </cell>
          <cell r="E228">
            <v>11560</v>
          </cell>
          <cell r="F228">
            <v>8180</v>
          </cell>
          <cell r="G228">
            <v>4810</v>
          </cell>
          <cell r="H228">
            <v>1430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A229">
            <v>2260</v>
          </cell>
          <cell r="B229">
            <v>2270</v>
          </cell>
          <cell r="C229">
            <v>27880</v>
          </cell>
          <cell r="D229">
            <v>20880</v>
          </cell>
          <cell r="E229">
            <v>11760</v>
          </cell>
          <cell r="F229">
            <v>8380</v>
          </cell>
          <cell r="G229">
            <v>5010</v>
          </cell>
          <cell r="H229">
            <v>1630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A230">
            <v>2270</v>
          </cell>
          <cell r="B230">
            <v>2280</v>
          </cell>
          <cell r="C230">
            <v>28200</v>
          </cell>
          <cell r="D230">
            <v>21200</v>
          </cell>
          <cell r="E230">
            <v>11960</v>
          </cell>
          <cell r="F230">
            <v>8580</v>
          </cell>
          <cell r="G230">
            <v>5210</v>
          </cell>
          <cell r="H230">
            <v>1830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A231">
            <v>2280</v>
          </cell>
          <cell r="B231">
            <v>2290</v>
          </cell>
          <cell r="C231">
            <v>28520</v>
          </cell>
          <cell r="D231">
            <v>21520</v>
          </cell>
          <cell r="E231">
            <v>12150</v>
          </cell>
          <cell r="F231">
            <v>8780</v>
          </cell>
          <cell r="G231">
            <v>5400</v>
          </cell>
          <cell r="H231">
            <v>2030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A232">
            <v>2290</v>
          </cell>
          <cell r="B232">
            <v>2300</v>
          </cell>
          <cell r="C232">
            <v>28840</v>
          </cell>
          <cell r="D232">
            <v>21840</v>
          </cell>
          <cell r="E232">
            <v>12350</v>
          </cell>
          <cell r="F232">
            <v>8980</v>
          </cell>
          <cell r="G232">
            <v>5600</v>
          </cell>
          <cell r="H232">
            <v>2230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A233">
            <v>2300</v>
          </cell>
          <cell r="B233">
            <v>2310</v>
          </cell>
          <cell r="C233">
            <v>29160</v>
          </cell>
          <cell r="D233">
            <v>22160</v>
          </cell>
          <cell r="E233">
            <v>12550</v>
          </cell>
          <cell r="F233">
            <v>9180</v>
          </cell>
          <cell r="G233">
            <v>5800</v>
          </cell>
          <cell r="H233">
            <v>2430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A234">
            <v>2310</v>
          </cell>
          <cell r="B234">
            <v>2320</v>
          </cell>
          <cell r="C234">
            <v>29480</v>
          </cell>
          <cell r="D234">
            <v>22480</v>
          </cell>
          <cell r="E234">
            <v>12750</v>
          </cell>
          <cell r="F234">
            <v>9370</v>
          </cell>
          <cell r="G234">
            <v>6000</v>
          </cell>
          <cell r="H234">
            <v>2620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A235">
            <v>2320</v>
          </cell>
          <cell r="B235">
            <v>2330</v>
          </cell>
          <cell r="C235">
            <v>29810</v>
          </cell>
          <cell r="D235">
            <v>22810</v>
          </cell>
          <cell r="E235">
            <v>12950</v>
          </cell>
          <cell r="F235">
            <v>9570</v>
          </cell>
          <cell r="G235">
            <v>6200</v>
          </cell>
          <cell r="H235">
            <v>2820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A236">
            <v>2330</v>
          </cell>
          <cell r="B236">
            <v>2340</v>
          </cell>
          <cell r="C236">
            <v>30130</v>
          </cell>
          <cell r="D236">
            <v>23130</v>
          </cell>
          <cell r="E236">
            <v>13150</v>
          </cell>
          <cell r="F236">
            <v>9770</v>
          </cell>
          <cell r="G236">
            <v>6400</v>
          </cell>
          <cell r="H236">
            <v>3020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A237">
            <v>2340</v>
          </cell>
          <cell r="B237">
            <v>2350</v>
          </cell>
          <cell r="C237">
            <v>30450</v>
          </cell>
          <cell r="D237">
            <v>23450</v>
          </cell>
          <cell r="E237">
            <v>13340</v>
          </cell>
          <cell r="F237">
            <v>9970</v>
          </cell>
          <cell r="G237">
            <v>6590</v>
          </cell>
          <cell r="H237">
            <v>3220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A238">
            <v>2350</v>
          </cell>
          <cell r="B238">
            <v>2360</v>
          </cell>
          <cell r="C238">
            <v>30770</v>
          </cell>
          <cell r="D238">
            <v>23770</v>
          </cell>
          <cell r="E238">
            <v>13540</v>
          </cell>
          <cell r="F238">
            <v>10170</v>
          </cell>
          <cell r="G238">
            <v>6790</v>
          </cell>
          <cell r="H238">
            <v>3420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A239">
            <v>2360</v>
          </cell>
          <cell r="B239">
            <v>2370</v>
          </cell>
          <cell r="C239">
            <v>31090</v>
          </cell>
          <cell r="D239">
            <v>24090</v>
          </cell>
          <cell r="E239">
            <v>13740</v>
          </cell>
          <cell r="F239">
            <v>10370</v>
          </cell>
          <cell r="G239">
            <v>6990</v>
          </cell>
          <cell r="H239">
            <v>3620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A240">
            <v>2370</v>
          </cell>
          <cell r="B240">
            <v>2380</v>
          </cell>
          <cell r="C240">
            <v>31410</v>
          </cell>
          <cell r="D240">
            <v>24410</v>
          </cell>
          <cell r="E240">
            <v>13940</v>
          </cell>
          <cell r="F240">
            <v>10560</v>
          </cell>
          <cell r="G240">
            <v>7190</v>
          </cell>
          <cell r="H240">
            <v>3810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A241">
            <v>2380</v>
          </cell>
          <cell r="B241">
            <v>2390</v>
          </cell>
          <cell r="C241">
            <v>31970</v>
          </cell>
          <cell r="D241">
            <v>24730</v>
          </cell>
          <cell r="E241">
            <v>14140</v>
          </cell>
          <cell r="F241">
            <v>10760</v>
          </cell>
          <cell r="G241">
            <v>7390</v>
          </cell>
          <cell r="H241">
            <v>4010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A242">
            <v>2390</v>
          </cell>
          <cell r="B242">
            <v>2400</v>
          </cell>
          <cell r="C242">
            <v>32770</v>
          </cell>
          <cell r="D242">
            <v>25050</v>
          </cell>
          <cell r="E242">
            <v>14340</v>
          </cell>
          <cell r="F242">
            <v>10960</v>
          </cell>
          <cell r="G242">
            <v>7590</v>
          </cell>
          <cell r="H242">
            <v>4210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A243">
            <v>2400</v>
          </cell>
          <cell r="B243">
            <v>2410</v>
          </cell>
          <cell r="C243">
            <v>33570</v>
          </cell>
          <cell r="D243">
            <v>25380</v>
          </cell>
          <cell r="E243">
            <v>14530</v>
          </cell>
          <cell r="F243">
            <v>11160</v>
          </cell>
          <cell r="G243">
            <v>7780</v>
          </cell>
          <cell r="H243">
            <v>4410</v>
          </cell>
          <cell r="I243">
            <v>1030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</row>
        <row r="244">
          <cell r="A244">
            <v>2410</v>
          </cell>
          <cell r="B244">
            <v>2420</v>
          </cell>
          <cell r="C244">
            <v>34380</v>
          </cell>
          <cell r="D244">
            <v>25700</v>
          </cell>
          <cell r="E244">
            <v>14730</v>
          </cell>
          <cell r="F244">
            <v>11360</v>
          </cell>
          <cell r="G244">
            <v>7980</v>
          </cell>
          <cell r="H244">
            <v>4610</v>
          </cell>
          <cell r="I244">
            <v>1230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5">
          <cell r="A245">
            <v>2420</v>
          </cell>
          <cell r="B245">
            <v>2430</v>
          </cell>
          <cell r="C245">
            <v>35180</v>
          </cell>
          <cell r="D245">
            <v>26020</v>
          </cell>
          <cell r="E245">
            <v>14930</v>
          </cell>
          <cell r="F245">
            <v>11560</v>
          </cell>
          <cell r="G245">
            <v>8180</v>
          </cell>
          <cell r="H245">
            <v>4810</v>
          </cell>
          <cell r="I245">
            <v>1430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A246">
            <v>2430</v>
          </cell>
          <cell r="B246">
            <v>2440</v>
          </cell>
          <cell r="C246">
            <v>35980</v>
          </cell>
          <cell r="D246">
            <v>26340</v>
          </cell>
          <cell r="E246">
            <v>15130</v>
          </cell>
          <cell r="F246">
            <v>11760</v>
          </cell>
          <cell r="G246">
            <v>8380</v>
          </cell>
          <cell r="H246">
            <v>5010</v>
          </cell>
          <cell r="I246">
            <v>1630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7">
          <cell r="A247">
            <v>2440</v>
          </cell>
          <cell r="B247">
            <v>2450</v>
          </cell>
          <cell r="C247">
            <v>36790</v>
          </cell>
          <cell r="D247">
            <v>26660</v>
          </cell>
          <cell r="E247">
            <v>15330</v>
          </cell>
          <cell r="F247">
            <v>11950</v>
          </cell>
          <cell r="G247">
            <v>8580</v>
          </cell>
          <cell r="H247">
            <v>5200</v>
          </cell>
          <cell r="I247">
            <v>1830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A248">
            <v>2450</v>
          </cell>
          <cell r="B248">
            <v>2460</v>
          </cell>
          <cell r="C248">
            <v>37590</v>
          </cell>
          <cell r="D248">
            <v>26980</v>
          </cell>
          <cell r="E248">
            <v>15530</v>
          </cell>
          <cell r="F248">
            <v>12150</v>
          </cell>
          <cell r="G248">
            <v>8780</v>
          </cell>
          <cell r="H248">
            <v>5400</v>
          </cell>
          <cell r="I248">
            <v>2030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A249">
            <v>2460</v>
          </cell>
          <cell r="B249">
            <v>2470</v>
          </cell>
          <cell r="C249">
            <v>38390</v>
          </cell>
          <cell r="D249">
            <v>27300</v>
          </cell>
          <cell r="E249">
            <v>15730</v>
          </cell>
          <cell r="F249">
            <v>12350</v>
          </cell>
          <cell r="G249">
            <v>8980</v>
          </cell>
          <cell r="H249">
            <v>5600</v>
          </cell>
          <cell r="I249">
            <v>2230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A250">
            <v>2470</v>
          </cell>
          <cell r="B250">
            <v>2480</v>
          </cell>
          <cell r="C250">
            <v>39200</v>
          </cell>
          <cell r="D250">
            <v>27630</v>
          </cell>
          <cell r="E250">
            <v>15920</v>
          </cell>
          <cell r="F250">
            <v>12550</v>
          </cell>
          <cell r="G250">
            <v>9170</v>
          </cell>
          <cell r="H250">
            <v>5800</v>
          </cell>
          <cell r="I250">
            <v>2420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A251">
            <v>2480</v>
          </cell>
          <cell r="B251">
            <v>2490</v>
          </cell>
          <cell r="C251">
            <v>40000</v>
          </cell>
          <cell r="D251">
            <v>27950</v>
          </cell>
          <cell r="E251">
            <v>16120</v>
          </cell>
          <cell r="F251">
            <v>12750</v>
          </cell>
          <cell r="G251">
            <v>9370</v>
          </cell>
          <cell r="H251">
            <v>6000</v>
          </cell>
          <cell r="I251">
            <v>2620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A252">
            <v>2490</v>
          </cell>
          <cell r="B252">
            <v>2500</v>
          </cell>
          <cell r="C252">
            <v>40800</v>
          </cell>
          <cell r="D252">
            <v>28270</v>
          </cell>
          <cell r="E252">
            <v>16320</v>
          </cell>
          <cell r="F252">
            <v>12950</v>
          </cell>
          <cell r="G252">
            <v>9570</v>
          </cell>
          <cell r="H252">
            <v>6200</v>
          </cell>
          <cell r="I252">
            <v>2820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3">
          <cell r="A253">
            <v>2500</v>
          </cell>
          <cell r="B253">
            <v>2510</v>
          </cell>
          <cell r="C253">
            <v>41630</v>
          </cell>
          <cell r="D253">
            <v>28600</v>
          </cell>
          <cell r="E253">
            <v>16530</v>
          </cell>
          <cell r="F253">
            <v>13150</v>
          </cell>
          <cell r="G253">
            <v>9780</v>
          </cell>
          <cell r="H253">
            <v>6400</v>
          </cell>
          <cell r="I253">
            <v>3030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A254">
            <v>2510</v>
          </cell>
          <cell r="B254">
            <v>2520</v>
          </cell>
          <cell r="C254">
            <v>42490</v>
          </cell>
          <cell r="D254">
            <v>28940</v>
          </cell>
          <cell r="E254">
            <v>16740</v>
          </cell>
          <cell r="F254">
            <v>13360</v>
          </cell>
          <cell r="G254">
            <v>9990</v>
          </cell>
          <cell r="H254">
            <v>6610</v>
          </cell>
          <cell r="I254">
            <v>3240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A255">
            <v>2520</v>
          </cell>
          <cell r="B255">
            <v>2530</v>
          </cell>
          <cell r="C255">
            <v>43340</v>
          </cell>
          <cell r="D255">
            <v>29280</v>
          </cell>
          <cell r="E255">
            <v>16950</v>
          </cell>
          <cell r="F255">
            <v>13580</v>
          </cell>
          <cell r="G255">
            <v>10200</v>
          </cell>
          <cell r="H255">
            <v>6830</v>
          </cell>
          <cell r="I255">
            <v>3450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A256">
            <v>2530</v>
          </cell>
          <cell r="B256">
            <v>2540</v>
          </cell>
          <cell r="C256">
            <v>44200</v>
          </cell>
          <cell r="D256">
            <v>29630</v>
          </cell>
          <cell r="E256">
            <v>17160</v>
          </cell>
          <cell r="F256">
            <v>13790</v>
          </cell>
          <cell r="G256">
            <v>10410</v>
          </cell>
          <cell r="H256">
            <v>7040</v>
          </cell>
          <cell r="I256">
            <v>3660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7">
          <cell r="A257">
            <v>2540</v>
          </cell>
          <cell r="B257">
            <v>2550</v>
          </cell>
          <cell r="C257">
            <v>45050</v>
          </cell>
          <cell r="D257">
            <v>29970</v>
          </cell>
          <cell r="E257">
            <v>17370</v>
          </cell>
          <cell r="F257">
            <v>14000</v>
          </cell>
          <cell r="G257">
            <v>10620</v>
          </cell>
          <cell r="H257">
            <v>7250</v>
          </cell>
          <cell r="I257">
            <v>3870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8">
          <cell r="A258">
            <v>2550</v>
          </cell>
          <cell r="B258">
            <v>2560</v>
          </cell>
          <cell r="C258">
            <v>45910</v>
          </cell>
          <cell r="D258">
            <v>30310</v>
          </cell>
          <cell r="E258">
            <v>17590</v>
          </cell>
          <cell r="F258">
            <v>14210</v>
          </cell>
          <cell r="G258">
            <v>10840</v>
          </cell>
          <cell r="H258">
            <v>7460</v>
          </cell>
          <cell r="I258">
            <v>4090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A259">
            <v>2560</v>
          </cell>
          <cell r="B259">
            <v>2570</v>
          </cell>
          <cell r="C259">
            <v>46770</v>
          </cell>
          <cell r="D259">
            <v>30650</v>
          </cell>
          <cell r="E259">
            <v>17800</v>
          </cell>
          <cell r="F259">
            <v>14420</v>
          </cell>
          <cell r="G259">
            <v>11050</v>
          </cell>
          <cell r="H259">
            <v>7670</v>
          </cell>
          <cell r="I259">
            <v>4300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A260">
            <v>2570</v>
          </cell>
          <cell r="B260">
            <v>2580</v>
          </cell>
          <cell r="C260">
            <v>47620</v>
          </cell>
          <cell r="D260">
            <v>31000</v>
          </cell>
          <cell r="E260">
            <v>18010</v>
          </cell>
          <cell r="F260">
            <v>14630</v>
          </cell>
          <cell r="G260">
            <v>11260</v>
          </cell>
          <cell r="H260">
            <v>7880</v>
          </cell>
          <cell r="I260">
            <v>4510</v>
          </cell>
          <cell r="J260">
            <v>1130</v>
          </cell>
          <cell r="K260">
            <v>0</v>
          </cell>
          <cell r="L260">
            <v>0</v>
          </cell>
          <cell r="M260">
            <v>0</v>
          </cell>
        </row>
        <row r="261">
          <cell r="A261">
            <v>2580</v>
          </cell>
          <cell r="B261">
            <v>2590</v>
          </cell>
          <cell r="C261">
            <v>48480</v>
          </cell>
          <cell r="D261">
            <v>31340</v>
          </cell>
          <cell r="E261">
            <v>18220</v>
          </cell>
          <cell r="F261">
            <v>14850</v>
          </cell>
          <cell r="G261">
            <v>11470</v>
          </cell>
          <cell r="H261">
            <v>8100</v>
          </cell>
          <cell r="I261">
            <v>4720</v>
          </cell>
          <cell r="J261">
            <v>1350</v>
          </cell>
          <cell r="K261">
            <v>0</v>
          </cell>
          <cell r="L261">
            <v>0</v>
          </cell>
          <cell r="M261">
            <v>0</v>
          </cell>
        </row>
        <row r="262">
          <cell r="A262">
            <v>2590</v>
          </cell>
          <cell r="B262">
            <v>2600</v>
          </cell>
          <cell r="C262">
            <v>49330</v>
          </cell>
          <cell r="D262">
            <v>31830</v>
          </cell>
          <cell r="E262">
            <v>18430</v>
          </cell>
          <cell r="F262">
            <v>15060</v>
          </cell>
          <cell r="G262">
            <v>11680</v>
          </cell>
          <cell r="H262">
            <v>8310</v>
          </cell>
          <cell r="I262">
            <v>4930</v>
          </cell>
          <cell r="J262">
            <v>1560</v>
          </cell>
          <cell r="K262">
            <v>0</v>
          </cell>
          <cell r="L262">
            <v>0</v>
          </cell>
          <cell r="M262">
            <v>0</v>
          </cell>
        </row>
        <row r="263">
          <cell r="A263">
            <v>2600</v>
          </cell>
          <cell r="B263">
            <v>2610</v>
          </cell>
          <cell r="C263">
            <v>50190</v>
          </cell>
          <cell r="D263">
            <v>32690</v>
          </cell>
          <cell r="E263">
            <v>18650</v>
          </cell>
          <cell r="F263">
            <v>15270</v>
          </cell>
          <cell r="G263">
            <v>11900</v>
          </cell>
          <cell r="H263">
            <v>8520</v>
          </cell>
          <cell r="I263">
            <v>5150</v>
          </cell>
          <cell r="J263">
            <v>1770</v>
          </cell>
          <cell r="K263">
            <v>0</v>
          </cell>
          <cell r="L263">
            <v>0</v>
          </cell>
          <cell r="M263">
            <v>0</v>
          </cell>
        </row>
        <row r="264">
          <cell r="A264">
            <v>2610</v>
          </cell>
          <cell r="B264">
            <v>2620</v>
          </cell>
          <cell r="C264">
            <v>51040</v>
          </cell>
          <cell r="D264">
            <v>33540</v>
          </cell>
          <cell r="E264">
            <v>18920</v>
          </cell>
          <cell r="F264">
            <v>15480</v>
          </cell>
          <cell r="G264">
            <v>12110</v>
          </cell>
          <cell r="H264">
            <v>8730</v>
          </cell>
          <cell r="I264">
            <v>5360</v>
          </cell>
          <cell r="J264">
            <v>1980</v>
          </cell>
          <cell r="K264">
            <v>0</v>
          </cell>
          <cell r="L264">
            <v>0</v>
          </cell>
          <cell r="M264">
            <v>0</v>
          </cell>
        </row>
        <row r="265">
          <cell r="A265">
            <v>2620</v>
          </cell>
          <cell r="B265">
            <v>2630</v>
          </cell>
          <cell r="C265">
            <v>51900</v>
          </cell>
          <cell r="D265">
            <v>34400</v>
          </cell>
          <cell r="E265">
            <v>19250</v>
          </cell>
          <cell r="F265">
            <v>15690</v>
          </cell>
          <cell r="G265">
            <v>12320</v>
          </cell>
          <cell r="H265">
            <v>8940</v>
          </cell>
          <cell r="I265">
            <v>5570</v>
          </cell>
          <cell r="J265">
            <v>2190</v>
          </cell>
          <cell r="K265">
            <v>0</v>
          </cell>
          <cell r="L265">
            <v>0</v>
          </cell>
          <cell r="M265">
            <v>0</v>
          </cell>
        </row>
        <row r="266">
          <cell r="A266">
            <v>2630</v>
          </cell>
          <cell r="B266">
            <v>2640</v>
          </cell>
          <cell r="C266">
            <v>52760</v>
          </cell>
          <cell r="D266">
            <v>35260</v>
          </cell>
          <cell r="E266">
            <v>19580</v>
          </cell>
          <cell r="F266">
            <v>15910</v>
          </cell>
          <cell r="G266">
            <v>12530</v>
          </cell>
          <cell r="H266">
            <v>9160</v>
          </cell>
          <cell r="I266">
            <v>5780</v>
          </cell>
          <cell r="J266">
            <v>2410</v>
          </cell>
          <cell r="K266">
            <v>0</v>
          </cell>
          <cell r="L266">
            <v>0</v>
          </cell>
          <cell r="M266">
            <v>0</v>
          </cell>
        </row>
        <row r="267">
          <cell r="A267">
            <v>2640</v>
          </cell>
          <cell r="B267">
            <v>2650</v>
          </cell>
          <cell r="C267">
            <v>53610</v>
          </cell>
          <cell r="D267">
            <v>36110</v>
          </cell>
          <cell r="E267">
            <v>19910</v>
          </cell>
          <cell r="F267">
            <v>16120</v>
          </cell>
          <cell r="G267">
            <v>12740</v>
          </cell>
          <cell r="H267">
            <v>9370</v>
          </cell>
          <cell r="I267">
            <v>5990</v>
          </cell>
          <cell r="J267">
            <v>2620</v>
          </cell>
          <cell r="K267">
            <v>0</v>
          </cell>
          <cell r="L267">
            <v>0</v>
          </cell>
          <cell r="M267">
            <v>0</v>
          </cell>
        </row>
        <row r="268">
          <cell r="A268">
            <v>2650</v>
          </cell>
          <cell r="B268">
            <v>2660</v>
          </cell>
          <cell r="C268">
            <v>54470</v>
          </cell>
          <cell r="D268">
            <v>36970</v>
          </cell>
          <cell r="E268">
            <v>20240</v>
          </cell>
          <cell r="F268">
            <v>16330</v>
          </cell>
          <cell r="G268">
            <v>12960</v>
          </cell>
          <cell r="H268">
            <v>9580</v>
          </cell>
          <cell r="I268">
            <v>6210</v>
          </cell>
          <cell r="J268">
            <v>2830</v>
          </cell>
          <cell r="K268">
            <v>0</v>
          </cell>
          <cell r="L268">
            <v>0</v>
          </cell>
          <cell r="M268">
            <v>0</v>
          </cell>
        </row>
        <row r="269">
          <cell r="A269">
            <v>2660</v>
          </cell>
          <cell r="B269">
            <v>2670</v>
          </cell>
          <cell r="C269">
            <v>55320</v>
          </cell>
          <cell r="D269">
            <v>37820</v>
          </cell>
          <cell r="E269">
            <v>20570</v>
          </cell>
          <cell r="F269">
            <v>16540</v>
          </cell>
          <cell r="G269">
            <v>13170</v>
          </cell>
          <cell r="H269">
            <v>9790</v>
          </cell>
          <cell r="I269">
            <v>6420</v>
          </cell>
          <cell r="J269">
            <v>3040</v>
          </cell>
          <cell r="K269">
            <v>0</v>
          </cell>
          <cell r="L269">
            <v>0</v>
          </cell>
          <cell r="M269">
            <v>0</v>
          </cell>
        </row>
        <row r="270">
          <cell r="A270">
            <v>2670</v>
          </cell>
          <cell r="B270">
            <v>2680</v>
          </cell>
          <cell r="C270">
            <v>56180</v>
          </cell>
          <cell r="D270">
            <v>38680</v>
          </cell>
          <cell r="E270">
            <v>20900</v>
          </cell>
          <cell r="F270">
            <v>16750</v>
          </cell>
          <cell r="G270">
            <v>13380</v>
          </cell>
          <cell r="H270">
            <v>10000</v>
          </cell>
          <cell r="I270">
            <v>6630</v>
          </cell>
          <cell r="J270">
            <v>3250</v>
          </cell>
          <cell r="K270">
            <v>0</v>
          </cell>
          <cell r="L270">
            <v>0</v>
          </cell>
          <cell r="M270">
            <v>0</v>
          </cell>
        </row>
        <row r="271">
          <cell r="A271">
            <v>2680</v>
          </cell>
          <cell r="B271">
            <v>2690</v>
          </cell>
          <cell r="C271">
            <v>57040</v>
          </cell>
          <cell r="D271">
            <v>39540</v>
          </cell>
          <cell r="E271">
            <v>21230</v>
          </cell>
          <cell r="F271">
            <v>16970</v>
          </cell>
          <cell r="G271">
            <v>13590</v>
          </cell>
          <cell r="H271">
            <v>10220</v>
          </cell>
          <cell r="I271">
            <v>6840</v>
          </cell>
          <cell r="J271">
            <v>3470</v>
          </cell>
          <cell r="K271">
            <v>0</v>
          </cell>
          <cell r="L271">
            <v>0</v>
          </cell>
          <cell r="M271">
            <v>0</v>
          </cell>
        </row>
        <row r="272">
          <cell r="A272">
            <v>2690</v>
          </cell>
          <cell r="B272">
            <v>2700</v>
          </cell>
          <cell r="C272">
            <v>57890</v>
          </cell>
          <cell r="D272">
            <v>40390</v>
          </cell>
          <cell r="E272">
            <v>21560</v>
          </cell>
          <cell r="F272">
            <v>17180</v>
          </cell>
          <cell r="G272">
            <v>13800</v>
          </cell>
          <cell r="H272">
            <v>10430</v>
          </cell>
          <cell r="I272">
            <v>7050</v>
          </cell>
          <cell r="J272">
            <v>3680</v>
          </cell>
          <cell r="K272">
            <v>0</v>
          </cell>
          <cell r="L272">
            <v>0</v>
          </cell>
          <cell r="M272">
            <v>0</v>
          </cell>
        </row>
        <row r="273">
          <cell r="A273">
            <v>2700</v>
          </cell>
          <cell r="B273">
            <v>2710</v>
          </cell>
          <cell r="C273">
            <v>58750</v>
          </cell>
          <cell r="D273">
            <v>41250</v>
          </cell>
          <cell r="E273">
            <v>21890</v>
          </cell>
          <cell r="F273">
            <v>17390</v>
          </cell>
          <cell r="G273">
            <v>14020</v>
          </cell>
          <cell r="H273">
            <v>10640</v>
          </cell>
          <cell r="I273">
            <v>7270</v>
          </cell>
          <cell r="J273">
            <v>3890</v>
          </cell>
          <cell r="K273">
            <v>0</v>
          </cell>
          <cell r="L273">
            <v>0</v>
          </cell>
          <cell r="M273">
            <v>0</v>
          </cell>
        </row>
        <row r="274">
          <cell r="A274">
            <v>2710</v>
          </cell>
          <cell r="B274">
            <v>2720</v>
          </cell>
          <cell r="C274">
            <v>59600</v>
          </cell>
          <cell r="D274">
            <v>42100</v>
          </cell>
          <cell r="E274">
            <v>22220</v>
          </cell>
          <cell r="F274">
            <v>17600</v>
          </cell>
          <cell r="G274">
            <v>14230</v>
          </cell>
          <cell r="H274">
            <v>10850</v>
          </cell>
          <cell r="I274">
            <v>7480</v>
          </cell>
          <cell r="J274">
            <v>4100</v>
          </cell>
          <cell r="K274">
            <v>0</v>
          </cell>
          <cell r="L274">
            <v>0</v>
          </cell>
          <cell r="M274">
            <v>0</v>
          </cell>
        </row>
        <row r="275">
          <cell r="A275">
            <v>2720</v>
          </cell>
          <cell r="B275">
            <v>2730</v>
          </cell>
          <cell r="C275">
            <v>60460</v>
          </cell>
          <cell r="D275">
            <v>42960</v>
          </cell>
          <cell r="E275">
            <v>22550</v>
          </cell>
          <cell r="F275">
            <v>17810</v>
          </cell>
          <cell r="G275">
            <v>14440</v>
          </cell>
          <cell r="H275">
            <v>11060</v>
          </cell>
          <cell r="I275">
            <v>7690</v>
          </cell>
          <cell r="J275">
            <v>4310</v>
          </cell>
          <cell r="K275">
            <v>0</v>
          </cell>
          <cell r="L275">
            <v>0</v>
          </cell>
          <cell r="M275">
            <v>0</v>
          </cell>
        </row>
        <row r="276">
          <cell r="A276">
            <v>2730</v>
          </cell>
          <cell r="B276">
            <v>2740</v>
          </cell>
          <cell r="C276">
            <v>61310</v>
          </cell>
          <cell r="D276">
            <v>43810</v>
          </cell>
          <cell r="E276">
            <v>22880</v>
          </cell>
          <cell r="F276">
            <v>18030</v>
          </cell>
          <cell r="G276">
            <v>14650</v>
          </cell>
          <cell r="H276">
            <v>11280</v>
          </cell>
          <cell r="I276">
            <v>7900</v>
          </cell>
          <cell r="J276">
            <v>4530</v>
          </cell>
          <cell r="K276">
            <v>1150</v>
          </cell>
          <cell r="L276">
            <v>0</v>
          </cell>
          <cell r="M276">
            <v>0</v>
          </cell>
        </row>
        <row r="277">
          <cell r="A277">
            <v>2740</v>
          </cell>
          <cell r="B277">
            <v>2750</v>
          </cell>
          <cell r="C277">
            <v>62170</v>
          </cell>
          <cell r="D277">
            <v>44670</v>
          </cell>
          <cell r="E277">
            <v>23210</v>
          </cell>
          <cell r="F277">
            <v>18240</v>
          </cell>
          <cell r="G277">
            <v>14860</v>
          </cell>
          <cell r="H277">
            <v>11490</v>
          </cell>
          <cell r="I277">
            <v>8110</v>
          </cell>
          <cell r="J277">
            <v>4740</v>
          </cell>
          <cell r="K277">
            <v>1360</v>
          </cell>
          <cell r="L277">
            <v>0</v>
          </cell>
          <cell r="M277">
            <v>0</v>
          </cell>
        </row>
        <row r="278">
          <cell r="A278">
            <v>2750</v>
          </cell>
          <cell r="B278">
            <v>2760</v>
          </cell>
          <cell r="C278">
            <v>63030</v>
          </cell>
          <cell r="D278">
            <v>45530</v>
          </cell>
          <cell r="E278">
            <v>23540</v>
          </cell>
          <cell r="F278">
            <v>18450</v>
          </cell>
          <cell r="G278">
            <v>15070</v>
          </cell>
          <cell r="H278">
            <v>11700</v>
          </cell>
          <cell r="I278">
            <v>8320</v>
          </cell>
          <cell r="J278">
            <v>4950</v>
          </cell>
          <cell r="K278">
            <v>1570</v>
          </cell>
          <cell r="L278">
            <v>0</v>
          </cell>
          <cell r="M278">
            <v>0</v>
          </cell>
        </row>
        <row r="279">
          <cell r="A279">
            <v>2760</v>
          </cell>
          <cell r="B279">
            <v>2770</v>
          </cell>
          <cell r="C279">
            <v>63880</v>
          </cell>
          <cell r="D279">
            <v>46380</v>
          </cell>
          <cell r="E279">
            <v>23870</v>
          </cell>
          <cell r="F279">
            <v>18660</v>
          </cell>
          <cell r="G279">
            <v>15290</v>
          </cell>
          <cell r="H279">
            <v>11910</v>
          </cell>
          <cell r="I279">
            <v>8540</v>
          </cell>
          <cell r="J279">
            <v>5160</v>
          </cell>
          <cell r="K279">
            <v>1790</v>
          </cell>
          <cell r="L279">
            <v>0</v>
          </cell>
          <cell r="M279">
            <v>0</v>
          </cell>
        </row>
        <row r="280">
          <cell r="A280">
            <v>2770</v>
          </cell>
          <cell r="B280">
            <v>2780</v>
          </cell>
          <cell r="C280">
            <v>64740</v>
          </cell>
          <cell r="D280">
            <v>47240</v>
          </cell>
          <cell r="E280">
            <v>24200</v>
          </cell>
          <cell r="F280">
            <v>18950</v>
          </cell>
          <cell r="G280">
            <v>15500</v>
          </cell>
          <cell r="H280">
            <v>12120</v>
          </cell>
          <cell r="I280">
            <v>8750</v>
          </cell>
          <cell r="J280">
            <v>5370</v>
          </cell>
          <cell r="K280">
            <v>2000</v>
          </cell>
          <cell r="L280">
            <v>0</v>
          </cell>
          <cell r="M280">
            <v>0</v>
          </cell>
        </row>
        <row r="281">
          <cell r="A281">
            <v>2780</v>
          </cell>
          <cell r="B281">
            <v>2790</v>
          </cell>
          <cell r="C281">
            <v>65590</v>
          </cell>
          <cell r="D281">
            <v>48090</v>
          </cell>
          <cell r="E281">
            <v>24520</v>
          </cell>
          <cell r="F281">
            <v>19270</v>
          </cell>
          <cell r="G281">
            <v>15710</v>
          </cell>
          <cell r="H281">
            <v>12340</v>
          </cell>
          <cell r="I281">
            <v>8960</v>
          </cell>
          <cell r="J281">
            <v>5590</v>
          </cell>
          <cell r="K281">
            <v>2210</v>
          </cell>
          <cell r="L281">
            <v>0</v>
          </cell>
          <cell r="M281">
            <v>0</v>
          </cell>
        </row>
        <row r="282">
          <cell r="A282">
            <v>2790</v>
          </cell>
          <cell r="B282">
            <v>2800</v>
          </cell>
          <cell r="C282">
            <v>66450</v>
          </cell>
          <cell r="D282">
            <v>48950</v>
          </cell>
          <cell r="E282">
            <v>24850</v>
          </cell>
          <cell r="F282">
            <v>19600</v>
          </cell>
          <cell r="G282">
            <v>15920</v>
          </cell>
          <cell r="H282">
            <v>12550</v>
          </cell>
          <cell r="I282">
            <v>9170</v>
          </cell>
          <cell r="J282">
            <v>5800</v>
          </cell>
          <cell r="K282">
            <v>2420</v>
          </cell>
          <cell r="L282">
            <v>0</v>
          </cell>
          <cell r="M282">
            <v>0</v>
          </cell>
        </row>
        <row r="283">
          <cell r="A283">
            <v>2800</v>
          </cell>
          <cell r="B283">
            <v>2810</v>
          </cell>
          <cell r="C283">
            <v>67300</v>
          </cell>
          <cell r="D283">
            <v>49800</v>
          </cell>
          <cell r="E283">
            <v>25180</v>
          </cell>
          <cell r="F283">
            <v>19930</v>
          </cell>
          <cell r="G283">
            <v>16130</v>
          </cell>
          <cell r="H283">
            <v>12760</v>
          </cell>
          <cell r="I283">
            <v>9380</v>
          </cell>
          <cell r="J283">
            <v>6010</v>
          </cell>
          <cell r="K283">
            <v>2630</v>
          </cell>
          <cell r="L283">
            <v>0</v>
          </cell>
          <cell r="M283">
            <v>0</v>
          </cell>
        </row>
        <row r="284">
          <cell r="A284">
            <v>2810</v>
          </cell>
          <cell r="B284">
            <v>2820</v>
          </cell>
          <cell r="C284">
            <v>68160</v>
          </cell>
          <cell r="D284">
            <v>50660</v>
          </cell>
          <cell r="E284">
            <v>25510</v>
          </cell>
          <cell r="F284">
            <v>20260</v>
          </cell>
          <cell r="G284">
            <v>16350</v>
          </cell>
          <cell r="H284">
            <v>12970</v>
          </cell>
          <cell r="I284">
            <v>9600</v>
          </cell>
          <cell r="J284">
            <v>6220</v>
          </cell>
          <cell r="K284">
            <v>2850</v>
          </cell>
          <cell r="L284">
            <v>0</v>
          </cell>
          <cell r="M284">
            <v>0</v>
          </cell>
        </row>
        <row r="285">
          <cell r="A285">
            <v>2820</v>
          </cell>
          <cell r="B285">
            <v>2830</v>
          </cell>
          <cell r="C285">
            <v>69020</v>
          </cell>
          <cell r="D285">
            <v>51520</v>
          </cell>
          <cell r="E285">
            <v>25840</v>
          </cell>
          <cell r="F285">
            <v>20590</v>
          </cell>
          <cell r="G285">
            <v>16560</v>
          </cell>
          <cell r="H285">
            <v>13180</v>
          </cell>
          <cell r="I285">
            <v>9810</v>
          </cell>
          <cell r="J285">
            <v>6430</v>
          </cell>
          <cell r="K285">
            <v>3060</v>
          </cell>
          <cell r="L285">
            <v>0</v>
          </cell>
          <cell r="M285">
            <v>0</v>
          </cell>
        </row>
        <row r="286">
          <cell r="A286">
            <v>2830</v>
          </cell>
          <cell r="B286">
            <v>2840</v>
          </cell>
          <cell r="C286">
            <v>69870</v>
          </cell>
          <cell r="D286">
            <v>52370</v>
          </cell>
          <cell r="E286">
            <v>26170</v>
          </cell>
          <cell r="F286">
            <v>20920</v>
          </cell>
          <cell r="G286">
            <v>16770</v>
          </cell>
          <cell r="H286">
            <v>13400</v>
          </cell>
          <cell r="I286">
            <v>10020</v>
          </cell>
          <cell r="J286">
            <v>6650</v>
          </cell>
          <cell r="K286">
            <v>3270</v>
          </cell>
          <cell r="L286">
            <v>0</v>
          </cell>
          <cell r="M286">
            <v>0</v>
          </cell>
        </row>
        <row r="287">
          <cell r="A287">
            <v>2840</v>
          </cell>
          <cell r="B287">
            <v>2850</v>
          </cell>
          <cell r="C287">
            <v>70730</v>
          </cell>
          <cell r="D287">
            <v>53230</v>
          </cell>
          <cell r="E287">
            <v>26500</v>
          </cell>
          <cell r="F287">
            <v>21250</v>
          </cell>
          <cell r="G287">
            <v>16980</v>
          </cell>
          <cell r="H287">
            <v>13610</v>
          </cell>
          <cell r="I287">
            <v>10230</v>
          </cell>
          <cell r="J287">
            <v>6860</v>
          </cell>
          <cell r="K287">
            <v>3480</v>
          </cell>
          <cell r="L287">
            <v>0</v>
          </cell>
          <cell r="M287">
            <v>0</v>
          </cell>
        </row>
        <row r="288">
          <cell r="A288">
            <v>2850</v>
          </cell>
          <cell r="B288">
            <v>2860</v>
          </cell>
          <cell r="C288">
            <v>71580</v>
          </cell>
          <cell r="D288">
            <v>54080</v>
          </cell>
          <cell r="E288">
            <v>26830</v>
          </cell>
          <cell r="F288">
            <v>21580</v>
          </cell>
          <cell r="G288">
            <v>17190</v>
          </cell>
          <cell r="H288">
            <v>13820</v>
          </cell>
          <cell r="I288">
            <v>10440</v>
          </cell>
          <cell r="J288">
            <v>7070</v>
          </cell>
          <cell r="K288">
            <v>3690</v>
          </cell>
          <cell r="L288">
            <v>0</v>
          </cell>
          <cell r="M288">
            <v>0</v>
          </cell>
        </row>
        <row r="289">
          <cell r="A289">
            <v>2860</v>
          </cell>
          <cell r="B289">
            <v>2870</v>
          </cell>
          <cell r="C289">
            <v>72440</v>
          </cell>
          <cell r="D289">
            <v>54940</v>
          </cell>
          <cell r="E289">
            <v>27160</v>
          </cell>
          <cell r="F289">
            <v>21910</v>
          </cell>
          <cell r="G289">
            <v>17410</v>
          </cell>
          <cell r="H289">
            <v>14030</v>
          </cell>
          <cell r="I289">
            <v>10660</v>
          </cell>
          <cell r="J289">
            <v>7280</v>
          </cell>
          <cell r="K289">
            <v>3910</v>
          </cell>
          <cell r="L289">
            <v>0</v>
          </cell>
          <cell r="M289">
            <v>0</v>
          </cell>
        </row>
        <row r="290">
          <cell r="A290">
            <v>2870</v>
          </cell>
          <cell r="B290">
            <v>2880</v>
          </cell>
          <cell r="C290">
            <v>73290</v>
          </cell>
          <cell r="D290">
            <v>55790</v>
          </cell>
          <cell r="E290">
            <v>27490</v>
          </cell>
          <cell r="F290">
            <v>22240</v>
          </cell>
          <cell r="G290">
            <v>17620</v>
          </cell>
          <cell r="H290">
            <v>14240</v>
          </cell>
          <cell r="I290">
            <v>10870</v>
          </cell>
          <cell r="J290">
            <v>7490</v>
          </cell>
          <cell r="K290">
            <v>4120</v>
          </cell>
          <cell r="L290">
            <v>0</v>
          </cell>
          <cell r="M290">
            <v>0</v>
          </cell>
        </row>
        <row r="291">
          <cell r="A291">
            <v>2880</v>
          </cell>
          <cell r="B291">
            <v>2890</v>
          </cell>
          <cell r="C291">
            <v>74150</v>
          </cell>
          <cell r="D291">
            <v>56650</v>
          </cell>
          <cell r="E291">
            <v>27820</v>
          </cell>
          <cell r="F291">
            <v>22570</v>
          </cell>
          <cell r="G291">
            <v>17830</v>
          </cell>
          <cell r="H291">
            <v>14460</v>
          </cell>
          <cell r="I291">
            <v>11080</v>
          </cell>
          <cell r="J291">
            <v>7710</v>
          </cell>
          <cell r="K291">
            <v>4330</v>
          </cell>
          <cell r="L291">
            <v>0</v>
          </cell>
          <cell r="M291">
            <v>0</v>
          </cell>
        </row>
        <row r="292">
          <cell r="A292">
            <v>2890</v>
          </cell>
          <cell r="B292">
            <v>2900</v>
          </cell>
          <cell r="C292">
            <v>75010</v>
          </cell>
          <cell r="D292">
            <v>57510</v>
          </cell>
          <cell r="E292">
            <v>28150</v>
          </cell>
          <cell r="F292">
            <v>22900</v>
          </cell>
          <cell r="G292">
            <v>18040</v>
          </cell>
          <cell r="H292">
            <v>14670</v>
          </cell>
          <cell r="I292">
            <v>11290</v>
          </cell>
          <cell r="J292">
            <v>7920</v>
          </cell>
          <cell r="K292">
            <v>4540</v>
          </cell>
          <cell r="L292">
            <v>1170</v>
          </cell>
          <cell r="M292">
            <v>0</v>
          </cell>
        </row>
        <row r="293">
          <cell r="A293">
            <v>2900</v>
          </cell>
          <cell r="B293">
            <v>2910</v>
          </cell>
          <cell r="C293">
            <v>75860</v>
          </cell>
          <cell r="D293">
            <v>58360</v>
          </cell>
          <cell r="E293">
            <v>28480</v>
          </cell>
          <cell r="F293">
            <v>23230</v>
          </cell>
          <cell r="G293">
            <v>18250</v>
          </cell>
          <cell r="H293">
            <v>14880</v>
          </cell>
          <cell r="I293">
            <v>11500</v>
          </cell>
          <cell r="J293">
            <v>8130</v>
          </cell>
          <cell r="K293">
            <v>4750</v>
          </cell>
          <cell r="L293">
            <v>1380</v>
          </cell>
          <cell r="M293">
            <v>0</v>
          </cell>
        </row>
        <row r="294">
          <cell r="A294">
            <v>2910</v>
          </cell>
          <cell r="B294">
            <v>2920</v>
          </cell>
          <cell r="C294">
            <v>76720</v>
          </cell>
          <cell r="D294">
            <v>59220</v>
          </cell>
          <cell r="E294">
            <v>28810</v>
          </cell>
          <cell r="F294">
            <v>23560</v>
          </cell>
          <cell r="G294">
            <v>18470</v>
          </cell>
          <cell r="H294">
            <v>15090</v>
          </cell>
          <cell r="I294">
            <v>11720</v>
          </cell>
          <cell r="J294">
            <v>8340</v>
          </cell>
          <cell r="K294">
            <v>4970</v>
          </cell>
          <cell r="L294">
            <v>1590</v>
          </cell>
          <cell r="M294">
            <v>0</v>
          </cell>
        </row>
        <row r="295">
          <cell r="A295">
            <v>2920</v>
          </cell>
          <cell r="B295">
            <v>2930</v>
          </cell>
          <cell r="C295">
            <v>77570</v>
          </cell>
          <cell r="D295">
            <v>60070</v>
          </cell>
          <cell r="E295">
            <v>29140</v>
          </cell>
          <cell r="F295">
            <v>23890</v>
          </cell>
          <cell r="G295">
            <v>18680</v>
          </cell>
          <cell r="H295">
            <v>15300</v>
          </cell>
          <cell r="I295">
            <v>11930</v>
          </cell>
          <cell r="J295">
            <v>8550</v>
          </cell>
          <cell r="K295">
            <v>5180</v>
          </cell>
          <cell r="L295">
            <v>1800</v>
          </cell>
          <cell r="M295">
            <v>0</v>
          </cell>
        </row>
        <row r="296">
          <cell r="A296">
            <v>2930</v>
          </cell>
          <cell r="B296">
            <v>2940</v>
          </cell>
          <cell r="C296">
            <v>78430</v>
          </cell>
          <cell r="D296">
            <v>60930</v>
          </cell>
          <cell r="E296">
            <v>29470</v>
          </cell>
          <cell r="F296">
            <v>24220</v>
          </cell>
          <cell r="G296">
            <v>18970</v>
          </cell>
          <cell r="H296">
            <v>15510</v>
          </cell>
          <cell r="I296">
            <v>12140</v>
          </cell>
          <cell r="J296">
            <v>8760</v>
          </cell>
          <cell r="K296">
            <v>5390</v>
          </cell>
          <cell r="L296">
            <v>2010</v>
          </cell>
          <cell r="M296">
            <v>0</v>
          </cell>
        </row>
        <row r="297">
          <cell r="A297">
            <v>2940</v>
          </cell>
          <cell r="B297">
            <v>2950</v>
          </cell>
          <cell r="C297">
            <v>79280</v>
          </cell>
          <cell r="D297">
            <v>61780</v>
          </cell>
          <cell r="E297">
            <v>29800</v>
          </cell>
          <cell r="F297">
            <v>24550</v>
          </cell>
          <cell r="G297">
            <v>19300</v>
          </cell>
          <cell r="H297">
            <v>15730</v>
          </cell>
          <cell r="I297">
            <v>12350</v>
          </cell>
          <cell r="J297">
            <v>8980</v>
          </cell>
          <cell r="K297">
            <v>5600</v>
          </cell>
          <cell r="L297">
            <v>2230</v>
          </cell>
          <cell r="M297">
            <v>0</v>
          </cell>
        </row>
        <row r="298">
          <cell r="A298">
            <v>2950</v>
          </cell>
          <cell r="B298">
            <v>2960</v>
          </cell>
          <cell r="C298">
            <v>80140</v>
          </cell>
          <cell r="D298">
            <v>62640</v>
          </cell>
          <cell r="E298">
            <v>30130</v>
          </cell>
          <cell r="F298">
            <v>24880</v>
          </cell>
          <cell r="G298">
            <v>19630</v>
          </cell>
          <cell r="H298">
            <v>15940</v>
          </cell>
          <cell r="I298">
            <v>12560</v>
          </cell>
          <cell r="J298">
            <v>9190</v>
          </cell>
          <cell r="K298">
            <v>5810</v>
          </cell>
          <cell r="L298">
            <v>2440</v>
          </cell>
          <cell r="M298">
            <v>0</v>
          </cell>
        </row>
        <row r="299">
          <cell r="A299">
            <v>2960</v>
          </cell>
          <cell r="B299">
            <v>2970</v>
          </cell>
          <cell r="C299">
            <v>81000</v>
          </cell>
          <cell r="D299">
            <v>63500</v>
          </cell>
          <cell r="E299">
            <v>30460</v>
          </cell>
          <cell r="F299">
            <v>25210</v>
          </cell>
          <cell r="G299">
            <v>19960</v>
          </cell>
          <cell r="H299">
            <v>16150</v>
          </cell>
          <cell r="I299">
            <v>12780</v>
          </cell>
          <cell r="J299">
            <v>9400</v>
          </cell>
          <cell r="K299">
            <v>6030</v>
          </cell>
          <cell r="L299">
            <v>2650</v>
          </cell>
          <cell r="M299">
            <v>0</v>
          </cell>
        </row>
        <row r="300">
          <cell r="A300">
            <v>2970</v>
          </cell>
          <cell r="B300">
            <v>2980</v>
          </cell>
          <cell r="C300">
            <v>81850</v>
          </cell>
          <cell r="D300">
            <v>64350</v>
          </cell>
          <cell r="E300">
            <v>30790</v>
          </cell>
          <cell r="F300">
            <v>25540</v>
          </cell>
          <cell r="G300">
            <v>20290</v>
          </cell>
          <cell r="H300">
            <v>16360</v>
          </cell>
          <cell r="I300">
            <v>12990</v>
          </cell>
          <cell r="J300">
            <v>9610</v>
          </cell>
          <cell r="K300">
            <v>6240</v>
          </cell>
          <cell r="L300">
            <v>2860</v>
          </cell>
          <cell r="M300">
            <v>0</v>
          </cell>
        </row>
        <row r="301">
          <cell r="A301">
            <v>2980</v>
          </cell>
          <cell r="B301">
            <v>2990</v>
          </cell>
          <cell r="C301">
            <v>82710</v>
          </cell>
          <cell r="D301">
            <v>65210</v>
          </cell>
          <cell r="E301">
            <v>31120</v>
          </cell>
          <cell r="F301">
            <v>25870</v>
          </cell>
          <cell r="G301">
            <v>20620</v>
          </cell>
          <cell r="H301">
            <v>16570</v>
          </cell>
          <cell r="I301">
            <v>13200</v>
          </cell>
          <cell r="J301">
            <v>9820</v>
          </cell>
          <cell r="K301">
            <v>6450</v>
          </cell>
          <cell r="L301">
            <v>3070</v>
          </cell>
          <cell r="M301">
            <v>0</v>
          </cell>
        </row>
        <row r="302">
          <cell r="A302">
            <v>2990</v>
          </cell>
          <cell r="B302">
            <v>3000</v>
          </cell>
          <cell r="C302">
            <v>83560</v>
          </cell>
          <cell r="D302">
            <v>66060</v>
          </cell>
          <cell r="E302">
            <v>31450</v>
          </cell>
          <cell r="F302">
            <v>26200</v>
          </cell>
          <cell r="G302">
            <v>20950</v>
          </cell>
          <cell r="H302">
            <v>16790</v>
          </cell>
          <cell r="I302">
            <v>13410</v>
          </cell>
          <cell r="J302">
            <v>10040</v>
          </cell>
          <cell r="K302">
            <v>6660</v>
          </cell>
          <cell r="L302">
            <v>3290</v>
          </cell>
          <cell r="M302">
            <v>0</v>
          </cell>
        </row>
        <row r="303">
          <cell r="A303">
            <v>3000</v>
          </cell>
          <cell r="B303">
            <v>3020</v>
          </cell>
          <cell r="C303">
            <v>84850</v>
          </cell>
          <cell r="D303">
            <v>67350</v>
          </cell>
          <cell r="E303">
            <v>32490</v>
          </cell>
          <cell r="F303">
            <v>26690</v>
          </cell>
          <cell r="G303">
            <v>21440</v>
          </cell>
          <cell r="H303">
            <v>17100</v>
          </cell>
          <cell r="I303">
            <v>13730</v>
          </cell>
          <cell r="J303">
            <v>10350</v>
          </cell>
          <cell r="K303">
            <v>6980</v>
          </cell>
          <cell r="L303">
            <v>3600</v>
          </cell>
          <cell r="M303">
            <v>0</v>
          </cell>
        </row>
        <row r="304">
          <cell r="A304">
            <v>3020</v>
          </cell>
          <cell r="B304">
            <v>3040</v>
          </cell>
          <cell r="C304">
            <v>86560</v>
          </cell>
          <cell r="D304">
            <v>69060</v>
          </cell>
          <cell r="E304">
            <v>34140</v>
          </cell>
          <cell r="F304">
            <v>27350</v>
          </cell>
          <cell r="G304">
            <v>22100</v>
          </cell>
          <cell r="H304">
            <v>17530</v>
          </cell>
          <cell r="I304">
            <v>14150</v>
          </cell>
          <cell r="J304">
            <v>10780</v>
          </cell>
          <cell r="K304">
            <v>7400</v>
          </cell>
          <cell r="L304">
            <v>4030</v>
          </cell>
          <cell r="M304">
            <v>0</v>
          </cell>
        </row>
        <row r="305">
          <cell r="A305">
            <v>3040</v>
          </cell>
          <cell r="B305">
            <v>3060</v>
          </cell>
          <cell r="C305">
            <v>88270</v>
          </cell>
          <cell r="D305">
            <v>70770</v>
          </cell>
          <cell r="E305">
            <v>35790</v>
          </cell>
          <cell r="F305">
            <v>28010</v>
          </cell>
          <cell r="G305">
            <v>22760</v>
          </cell>
          <cell r="H305">
            <v>17950</v>
          </cell>
          <cell r="I305">
            <v>14580</v>
          </cell>
          <cell r="J305">
            <v>11200</v>
          </cell>
          <cell r="K305">
            <v>7830</v>
          </cell>
          <cell r="L305">
            <v>4450</v>
          </cell>
          <cell r="M305">
            <v>1080</v>
          </cell>
        </row>
        <row r="306">
          <cell r="A306">
            <v>3060</v>
          </cell>
          <cell r="B306">
            <v>3080</v>
          </cell>
          <cell r="C306">
            <v>89980</v>
          </cell>
          <cell r="D306">
            <v>72480</v>
          </cell>
          <cell r="E306">
            <v>37440</v>
          </cell>
          <cell r="F306">
            <v>28670</v>
          </cell>
          <cell r="G306">
            <v>23420</v>
          </cell>
          <cell r="H306">
            <v>18380</v>
          </cell>
          <cell r="I306">
            <v>15000</v>
          </cell>
          <cell r="J306">
            <v>11630</v>
          </cell>
          <cell r="K306">
            <v>8250</v>
          </cell>
          <cell r="L306">
            <v>4880</v>
          </cell>
          <cell r="M306">
            <v>1500</v>
          </cell>
        </row>
        <row r="307">
          <cell r="A307">
            <v>3080</v>
          </cell>
          <cell r="B307">
            <v>3100</v>
          </cell>
          <cell r="C307">
            <v>91690</v>
          </cell>
          <cell r="D307">
            <v>74190</v>
          </cell>
          <cell r="E307">
            <v>39080</v>
          </cell>
          <cell r="F307">
            <v>29330</v>
          </cell>
          <cell r="G307">
            <v>24080</v>
          </cell>
          <cell r="H307">
            <v>18830</v>
          </cell>
          <cell r="I307">
            <v>15430</v>
          </cell>
          <cell r="J307">
            <v>12050</v>
          </cell>
          <cell r="K307">
            <v>8680</v>
          </cell>
          <cell r="L307">
            <v>5300</v>
          </cell>
          <cell r="M307">
            <v>1930</v>
          </cell>
        </row>
        <row r="308">
          <cell r="A308">
            <v>3100</v>
          </cell>
          <cell r="B308">
            <v>3120</v>
          </cell>
          <cell r="C308">
            <v>93400</v>
          </cell>
          <cell r="D308">
            <v>75900</v>
          </cell>
          <cell r="E308">
            <v>40730</v>
          </cell>
          <cell r="F308">
            <v>29990</v>
          </cell>
          <cell r="G308">
            <v>24740</v>
          </cell>
          <cell r="H308">
            <v>19490</v>
          </cell>
          <cell r="I308">
            <v>15850</v>
          </cell>
          <cell r="J308">
            <v>12470</v>
          </cell>
          <cell r="K308">
            <v>9100</v>
          </cell>
          <cell r="L308">
            <v>5720</v>
          </cell>
          <cell r="M308">
            <v>2350</v>
          </cell>
        </row>
        <row r="309">
          <cell r="A309">
            <v>3120</v>
          </cell>
          <cell r="B309">
            <v>3140</v>
          </cell>
          <cell r="C309">
            <v>95760</v>
          </cell>
          <cell r="D309">
            <v>77620</v>
          </cell>
          <cell r="E309">
            <v>42380</v>
          </cell>
          <cell r="F309">
            <v>30650</v>
          </cell>
          <cell r="G309">
            <v>25400</v>
          </cell>
          <cell r="H309">
            <v>20150</v>
          </cell>
          <cell r="I309">
            <v>16270</v>
          </cell>
          <cell r="J309">
            <v>12900</v>
          </cell>
          <cell r="K309">
            <v>9520</v>
          </cell>
          <cell r="L309">
            <v>6150</v>
          </cell>
          <cell r="M309">
            <v>2770</v>
          </cell>
        </row>
        <row r="310">
          <cell r="A310">
            <v>3140</v>
          </cell>
          <cell r="B310">
            <v>3160</v>
          </cell>
          <cell r="C310">
            <v>98210</v>
          </cell>
          <cell r="D310">
            <v>79330</v>
          </cell>
          <cell r="E310">
            <v>44030</v>
          </cell>
          <cell r="F310">
            <v>31310</v>
          </cell>
          <cell r="G310">
            <v>26060</v>
          </cell>
          <cell r="H310">
            <v>20810</v>
          </cell>
          <cell r="I310">
            <v>16700</v>
          </cell>
          <cell r="J310">
            <v>13320</v>
          </cell>
          <cell r="K310">
            <v>9950</v>
          </cell>
          <cell r="L310">
            <v>6570</v>
          </cell>
          <cell r="M310">
            <v>3200</v>
          </cell>
        </row>
        <row r="311">
          <cell r="A311">
            <v>3160</v>
          </cell>
          <cell r="B311">
            <v>3180</v>
          </cell>
          <cell r="C311">
            <v>100650</v>
          </cell>
          <cell r="D311">
            <v>81040</v>
          </cell>
          <cell r="E311">
            <v>45680</v>
          </cell>
          <cell r="F311">
            <v>32550</v>
          </cell>
          <cell r="G311">
            <v>26720</v>
          </cell>
          <cell r="H311">
            <v>21470</v>
          </cell>
          <cell r="I311">
            <v>17120</v>
          </cell>
          <cell r="J311">
            <v>13750</v>
          </cell>
          <cell r="K311">
            <v>10370</v>
          </cell>
          <cell r="L311">
            <v>7000</v>
          </cell>
          <cell r="M311">
            <v>3620</v>
          </cell>
        </row>
        <row r="312">
          <cell r="A312">
            <v>3180</v>
          </cell>
          <cell r="B312">
            <v>3200</v>
          </cell>
          <cell r="C312">
            <v>103100</v>
          </cell>
          <cell r="D312">
            <v>82750</v>
          </cell>
          <cell r="E312">
            <v>47330</v>
          </cell>
          <cell r="F312">
            <v>34200</v>
          </cell>
          <cell r="G312">
            <v>27380</v>
          </cell>
          <cell r="H312">
            <v>22130</v>
          </cell>
          <cell r="I312">
            <v>17540</v>
          </cell>
          <cell r="J312">
            <v>14170</v>
          </cell>
          <cell r="K312">
            <v>10790</v>
          </cell>
          <cell r="L312">
            <v>7420</v>
          </cell>
          <cell r="M312">
            <v>4040</v>
          </cell>
        </row>
        <row r="313">
          <cell r="A313">
            <v>3200</v>
          </cell>
          <cell r="B313">
            <v>3220</v>
          </cell>
          <cell r="C313">
            <v>105540</v>
          </cell>
          <cell r="D313">
            <v>84460</v>
          </cell>
          <cell r="E313">
            <v>48980</v>
          </cell>
          <cell r="F313">
            <v>35850</v>
          </cell>
          <cell r="G313">
            <v>28040</v>
          </cell>
          <cell r="H313">
            <v>22790</v>
          </cell>
          <cell r="I313">
            <v>17970</v>
          </cell>
          <cell r="J313">
            <v>14590</v>
          </cell>
          <cell r="K313">
            <v>11220</v>
          </cell>
          <cell r="L313">
            <v>7840</v>
          </cell>
          <cell r="M313">
            <v>4470</v>
          </cell>
        </row>
        <row r="314">
          <cell r="A314">
            <v>3220</v>
          </cell>
          <cell r="B314">
            <v>3240</v>
          </cell>
          <cell r="C314">
            <v>107990</v>
          </cell>
          <cell r="D314">
            <v>86170</v>
          </cell>
          <cell r="E314">
            <v>50620</v>
          </cell>
          <cell r="F314">
            <v>37500</v>
          </cell>
          <cell r="G314">
            <v>28700</v>
          </cell>
          <cell r="H314">
            <v>23450</v>
          </cell>
          <cell r="I314">
            <v>18390</v>
          </cell>
          <cell r="J314">
            <v>15020</v>
          </cell>
          <cell r="K314">
            <v>11640</v>
          </cell>
          <cell r="L314">
            <v>8270</v>
          </cell>
          <cell r="M314">
            <v>4890</v>
          </cell>
        </row>
        <row r="315">
          <cell r="A315">
            <v>3240</v>
          </cell>
          <cell r="B315">
            <v>3260</v>
          </cell>
          <cell r="C315">
            <v>110430</v>
          </cell>
          <cell r="D315">
            <v>87880</v>
          </cell>
          <cell r="E315">
            <v>52270</v>
          </cell>
          <cell r="F315">
            <v>39150</v>
          </cell>
          <cell r="G315">
            <v>29360</v>
          </cell>
          <cell r="H315">
            <v>24110</v>
          </cell>
          <cell r="I315">
            <v>18860</v>
          </cell>
          <cell r="J315">
            <v>15440</v>
          </cell>
          <cell r="K315">
            <v>12070</v>
          </cell>
          <cell r="L315">
            <v>8690</v>
          </cell>
          <cell r="M315">
            <v>5320</v>
          </cell>
        </row>
        <row r="316">
          <cell r="A316">
            <v>3260</v>
          </cell>
          <cell r="B316">
            <v>3280</v>
          </cell>
          <cell r="C316">
            <v>112880</v>
          </cell>
          <cell r="D316">
            <v>89600</v>
          </cell>
          <cell r="E316">
            <v>53920</v>
          </cell>
          <cell r="F316">
            <v>40800</v>
          </cell>
          <cell r="G316">
            <v>30020</v>
          </cell>
          <cell r="H316">
            <v>24770</v>
          </cell>
          <cell r="I316">
            <v>19520</v>
          </cell>
          <cell r="J316">
            <v>15870</v>
          </cell>
          <cell r="K316">
            <v>12490</v>
          </cell>
          <cell r="L316">
            <v>9120</v>
          </cell>
          <cell r="M316">
            <v>5740</v>
          </cell>
        </row>
        <row r="317">
          <cell r="A317">
            <v>3280</v>
          </cell>
          <cell r="B317">
            <v>3300</v>
          </cell>
          <cell r="C317">
            <v>115320</v>
          </cell>
          <cell r="D317">
            <v>91310</v>
          </cell>
          <cell r="E317">
            <v>55570</v>
          </cell>
          <cell r="F317">
            <v>42440</v>
          </cell>
          <cell r="G317">
            <v>30670</v>
          </cell>
          <cell r="H317">
            <v>25420</v>
          </cell>
          <cell r="I317">
            <v>20170</v>
          </cell>
          <cell r="J317">
            <v>16290</v>
          </cell>
          <cell r="K317">
            <v>12910</v>
          </cell>
          <cell r="L317">
            <v>9540</v>
          </cell>
          <cell r="M317">
            <v>6160</v>
          </cell>
        </row>
        <row r="318">
          <cell r="A318">
            <v>3300</v>
          </cell>
          <cell r="B318">
            <v>3320</v>
          </cell>
          <cell r="C318">
            <v>117770</v>
          </cell>
          <cell r="D318">
            <v>93020</v>
          </cell>
          <cell r="E318">
            <v>57220</v>
          </cell>
          <cell r="F318">
            <v>44090</v>
          </cell>
          <cell r="G318">
            <v>31330</v>
          </cell>
          <cell r="H318">
            <v>26080</v>
          </cell>
          <cell r="I318">
            <v>20830</v>
          </cell>
          <cell r="J318">
            <v>16710</v>
          </cell>
          <cell r="K318">
            <v>13340</v>
          </cell>
          <cell r="L318">
            <v>9960</v>
          </cell>
          <cell r="M318">
            <v>6590</v>
          </cell>
        </row>
        <row r="319">
          <cell r="A319">
            <v>3320</v>
          </cell>
          <cell r="B319">
            <v>3340</v>
          </cell>
          <cell r="C319">
            <v>120210</v>
          </cell>
          <cell r="D319">
            <v>95210</v>
          </cell>
          <cell r="E319">
            <v>58870</v>
          </cell>
          <cell r="F319">
            <v>45740</v>
          </cell>
          <cell r="G319">
            <v>32620</v>
          </cell>
          <cell r="H319">
            <v>26740</v>
          </cell>
          <cell r="I319">
            <v>21490</v>
          </cell>
          <cell r="J319">
            <v>17140</v>
          </cell>
          <cell r="K319">
            <v>13760</v>
          </cell>
          <cell r="L319">
            <v>10390</v>
          </cell>
          <cell r="M319">
            <v>7010</v>
          </cell>
        </row>
        <row r="320">
          <cell r="A320">
            <v>3340</v>
          </cell>
          <cell r="B320">
            <v>3360</v>
          </cell>
          <cell r="C320">
            <v>122660</v>
          </cell>
          <cell r="D320">
            <v>97660</v>
          </cell>
          <cell r="E320">
            <v>60440</v>
          </cell>
          <cell r="F320">
            <v>47320</v>
          </cell>
          <cell r="G320">
            <v>34190</v>
          </cell>
          <cell r="H320">
            <v>27370</v>
          </cell>
          <cell r="I320">
            <v>22120</v>
          </cell>
          <cell r="J320">
            <v>17540</v>
          </cell>
          <cell r="K320">
            <v>14170</v>
          </cell>
          <cell r="L320">
            <v>10790</v>
          </cell>
          <cell r="M320">
            <v>7420</v>
          </cell>
        </row>
        <row r="321">
          <cell r="A321">
            <v>3360</v>
          </cell>
          <cell r="B321">
            <v>3380</v>
          </cell>
          <cell r="C321">
            <v>125100</v>
          </cell>
          <cell r="D321">
            <v>100100</v>
          </cell>
          <cell r="E321">
            <v>62010</v>
          </cell>
          <cell r="F321">
            <v>48880</v>
          </cell>
          <cell r="G321">
            <v>35760</v>
          </cell>
          <cell r="H321">
            <v>28000</v>
          </cell>
          <cell r="I321">
            <v>22750</v>
          </cell>
          <cell r="J321">
            <v>17950</v>
          </cell>
          <cell r="K321">
            <v>14570</v>
          </cell>
          <cell r="L321">
            <v>11200</v>
          </cell>
          <cell r="M321">
            <v>7820</v>
          </cell>
        </row>
        <row r="322">
          <cell r="A322">
            <v>3380</v>
          </cell>
          <cell r="B322">
            <v>3400</v>
          </cell>
          <cell r="C322">
            <v>127550</v>
          </cell>
          <cell r="D322">
            <v>102550</v>
          </cell>
          <cell r="E322">
            <v>63570</v>
          </cell>
          <cell r="F322">
            <v>50450</v>
          </cell>
          <cell r="G322">
            <v>37320</v>
          </cell>
          <cell r="H322">
            <v>28630</v>
          </cell>
          <cell r="I322">
            <v>23380</v>
          </cell>
          <cell r="J322">
            <v>18350</v>
          </cell>
          <cell r="K322">
            <v>14970</v>
          </cell>
          <cell r="L322">
            <v>11600</v>
          </cell>
          <cell r="M322">
            <v>8220</v>
          </cell>
        </row>
        <row r="323">
          <cell r="A323">
            <v>3400</v>
          </cell>
          <cell r="B323">
            <v>3420</v>
          </cell>
          <cell r="C323">
            <v>129990</v>
          </cell>
          <cell r="D323">
            <v>104990</v>
          </cell>
          <cell r="E323">
            <v>65140</v>
          </cell>
          <cell r="F323">
            <v>52010</v>
          </cell>
          <cell r="G323">
            <v>38890</v>
          </cell>
          <cell r="H323">
            <v>29250</v>
          </cell>
          <cell r="I323">
            <v>24000</v>
          </cell>
          <cell r="J323">
            <v>18750</v>
          </cell>
          <cell r="K323">
            <v>15370</v>
          </cell>
          <cell r="L323">
            <v>12000</v>
          </cell>
          <cell r="M323">
            <v>8620</v>
          </cell>
        </row>
        <row r="324">
          <cell r="A324">
            <v>3420</v>
          </cell>
          <cell r="B324">
            <v>3440</v>
          </cell>
          <cell r="C324">
            <v>132440</v>
          </cell>
          <cell r="D324">
            <v>107440</v>
          </cell>
          <cell r="E324">
            <v>66700</v>
          </cell>
          <cell r="F324">
            <v>53580</v>
          </cell>
          <cell r="G324">
            <v>40450</v>
          </cell>
          <cell r="H324">
            <v>29880</v>
          </cell>
          <cell r="I324">
            <v>24630</v>
          </cell>
          <cell r="J324">
            <v>19380</v>
          </cell>
          <cell r="K324">
            <v>15780</v>
          </cell>
          <cell r="L324">
            <v>12400</v>
          </cell>
          <cell r="M324">
            <v>9030</v>
          </cell>
        </row>
        <row r="325">
          <cell r="A325">
            <v>3440</v>
          </cell>
          <cell r="B325">
            <v>3460</v>
          </cell>
          <cell r="C325">
            <v>134880</v>
          </cell>
          <cell r="D325">
            <v>109880</v>
          </cell>
          <cell r="E325">
            <v>68270</v>
          </cell>
          <cell r="F325">
            <v>55140</v>
          </cell>
          <cell r="G325">
            <v>42020</v>
          </cell>
          <cell r="H325">
            <v>30500</v>
          </cell>
          <cell r="I325">
            <v>25250</v>
          </cell>
          <cell r="J325">
            <v>20000</v>
          </cell>
          <cell r="K325">
            <v>16180</v>
          </cell>
          <cell r="L325">
            <v>12800</v>
          </cell>
          <cell r="M325">
            <v>9430</v>
          </cell>
        </row>
        <row r="326">
          <cell r="A326">
            <v>3460</v>
          </cell>
          <cell r="B326">
            <v>3480</v>
          </cell>
          <cell r="C326">
            <v>137330</v>
          </cell>
          <cell r="D326">
            <v>112330</v>
          </cell>
          <cell r="E326">
            <v>69830</v>
          </cell>
          <cell r="F326">
            <v>56710</v>
          </cell>
          <cell r="G326">
            <v>43580</v>
          </cell>
          <cell r="H326">
            <v>31130</v>
          </cell>
          <cell r="I326">
            <v>25880</v>
          </cell>
          <cell r="J326">
            <v>20630</v>
          </cell>
          <cell r="K326">
            <v>16580</v>
          </cell>
          <cell r="L326">
            <v>13210</v>
          </cell>
          <cell r="M326">
            <v>9830</v>
          </cell>
        </row>
        <row r="327">
          <cell r="A327">
            <v>3480</v>
          </cell>
          <cell r="B327">
            <v>3500</v>
          </cell>
          <cell r="C327">
            <v>139770</v>
          </cell>
          <cell r="D327">
            <v>114770</v>
          </cell>
          <cell r="E327">
            <v>71400</v>
          </cell>
          <cell r="F327">
            <v>58270</v>
          </cell>
          <cell r="G327">
            <v>45150</v>
          </cell>
          <cell r="H327">
            <v>32020</v>
          </cell>
          <cell r="I327">
            <v>26510</v>
          </cell>
          <cell r="J327">
            <v>21260</v>
          </cell>
          <cell r="K327">
            <v>16980</v>
          </cell>
          <cell r="L327">
            <v>13610</v>
          </cell>
          <cell r="M327">
            <v>10230</v>
          </cell>
        </row>
        <row r="328">
          <cell r="A328">
            <v>3500</v>
          </cell>
          <cell r="B328">
            <v>3520</v>
          </cell>
          <cell r="C328">
            <v>142220</v>
          </cell>
          <cell r="D328">
            <v>117220</v>
          </cell>
          <cell r="E328">
            <v>72960</v>
          </cell>
          <cell r="F328">
            <v>59840</v>
          </cell>
          <cell r="G328">
            <v>46710</v>
          </cell>
          <cell r="H328">
            <v>33590</v>
          </cell>
          <cell r="I328">
            <v>27130</v>
          </cell>
          <cell r="J328">
            <v>21880</v>
          </cell>
          <cell r="K328">
            <v>17390</v>
          </cell>
          <cell r="L328">
            <v>14010</v>
          </cell>
          <cell r="M328">
            <v>10640</v>
          </cell>
        </row>
        <row r="329">
          <cell r="A329">
            <v>3520</v>
          </cell>
          <cell r="B329">
            <v>3540</v>
          </cell>
          <cell r="C329">
            <v>144660</v>
          </cell>
          <cell r="D329">
            <v>119660</v>
          </cell>
          <cell r="E329">
            <v>74530</v>
          </cell>
          <cell r="F329">
            <v>61400</v>
          </cell>
          <cell r="G329">
            <v>48280</v>
          </cell>
          <cell r="H329">
            <v>35150</v>
          </cell>
          <cell r="I329">
            <v>27760</v>
          </cell>
          <cell r="J329">
            <v>22510</v>
          </cell>
          <cell r="K329">
            <v>17790</v>
          </cell>
          <cell r="L329">
            <v>14410</v>
          </cell>
          <cell r="M329">
            <v>11040</v>
          </cell>
        </row>
        <row r="330">
          <cell r="A330">
            <v>3540</v>
          </cell>
          <cell r="B330">
            <v>3560</v>
          </cell>
          <cell r="C330">
            <v>147110</v>
          </cell>
          <cell r="D330">
            <v>122110</v>
          </cell>
          <cell r="E330">
            <v>76090</v>
          </cell>
          <cell r="F330">
            <v>62960</v>
          </cell>
          <cell r="G330">
            <v>49840</v>
          </cell>
          <cell r="H330">
            <v>36710</v>
          </cell>
          <cell r="I330">
            <v>28380</v>
          </cell>
          <cell r="J330">
            <v>23130</v>
          </cell>
          <cell r="K330">
            <v>18190</v>
          </cell>
          <cell r="L330">
            <v>14820</v>
          </cell>
          <cell r="M330">
            <v>11440</v>
          </cell>
        </row>
        <row r="331">
          <cell r="A331">
            <v>3560</v>
          </cell>
          <cell r="B331">
            <v>3580</v>
          </cell>
          <cell r="C331">
            <v>149550</v>
          </cell>
          <cell r="D331">
            <v>124550</v>
          </cell>
          <cell r="E331">
            <v>77650</v>
          </cell>
          <cell r="F331">
            <v>64530</v>
          </cell>
          <cell r="G331">
            <v>51400</v>
          </cell>
          <cell r="H331">
            <v>38280</v>
          </cell>
          <cell r="I331">
            <v>29010</v>
          </cell>
          <cell r="J331">
            <v>23760</v>
          </cell>
          <cell r="K331">
            <v>18590</v>
          </cell>
          <cell r="L331">
            <v>15220</v>
          </cell>
          <cell r="M331">
            <v>11840</v>
          </cell>
        </row>
        <row r="332">
          <cell r="A332">
            <v>3580</v>
          </cell>
          <cell r="B332">
            <v>3600</v>
          </cell>
          <cell r="C332">
            <v>152000</v>
          </cell>
          <cell r="D332">
            <v>127000</v>
          </cell>
          <cell r="E332">
            <v>79220</v>
          </cell>
          <cell r="F332">
            <v>66090</v>
          </cell>
          <cell r="G332">
            <v>52970</v>
          </cell>
          <cell r="H332">
            <v>39840</v>
          </cell>
          <cell r="I332">
            <v>29630</v>
          </cell>
          <cell r="J332">
            <v>24380</v>
          </cell>
          <cell r="K332">
            <v>19130</v>
          </cell>
          <cell r="L332">
            <v>15620</v>
          </cell>
          <cell r="M332">
            <v>12250</v>
          </cell>
        </row>
        <row r="333">
          <cell r="A333">
            <v>3600</v>
          </cell>
          <cell r="B333">
            <v>3620</v>
          </cell>
          <cell r="C333">
            <v>154440</v>
          </cell>
          <cell r="D333">
            <v>129440</v>
          </cell>
          <cell r="E333">
            <v>80780</v>
          </cell>
          <cell r="F333">
            <v>67660</v>
          </cell>
          <cell r="G333">
            <v>54530</v>
          </cell>
          <cell r="H333">
            <v>41410</v>
          </cell>
          <cell r="I333">
            <v>30260</v>
          </cell>
          <cell r="J333">
            <v>25010</v>
          </cell>
          <cell r="K333">
            <v>19760</v>
          </cell>
          <cell r="L333">
            <v>16020</v>
          </cell>
          <cell r="M333">
            <v>12650</v>
          </cell>
        </row>
        <row r="334">
          <cell r="A334">
            <v>3620</v>
          </cell>
          <cell r="B334">
            <v>3640</v>
          </cell>
          <cell r="C334">
            <v>156890</v>
          </cell>
          <cell r="D334">
            <v>131890</v>
          </cell>
          <cell r="E334">
            <v>82350</v>
          </cell>
          <cell r="F334">
            <v>69220</v>
          </cell>
          <cell r="G334">
            <v>56100</v>
          </cell>
          <cell r="H334">
            <v>42970</v>
          </cell>
          <cell r="I334">
            <v>30890</v>
          </cell>
          <cell r="J334">
            <v>25640</v>
          </cell>
          <cell r="K334">
            <v>20390</v>
          </cell>
          <cell r="L334">
            <v>16420</v>
          </cell>
          <cell r="M334">
            <v>13050</v>
          </cell>
        </row>
        <row r="335">
          <cell r="A335">
            <v>3640</v>
          </cell>
          <cell r="B335">
            <v>3660</v>
          </cell>
          <cell r="C335">
            <v>159330</v>
          </cell>
          <cell r="D335">
            <v>134330</v>
          </cell>
          <cell r="E335">
            <v>83910</v>
          </cell>
          <cell r="F335">
            <v>70790</v>
          </cell>
          <cell r="G335">
            <v>57660</v>
          </cell>
          <cell r="H335">
            <v>44540</v>
          </cell>
          <cell r="I335">
            <v>31510</v>
          </cell>
          <cell r="J335">
            <v>26260</v>
          </cell>
          <cell r="K335">
            <v>21010</v>
          </cell>
          <cell r="L335">
            <v>16830</v>
          </cell>
          <cell r="M335">
            <v>13450</v>
          </cell>
        </row>
        <row r="336">
          <cell r="A336">
            <v>3660</v>
          </cell>
          <cell r="B336">
            <v>3680</v>
          </cell>
          <cell r="C336">
            <v>161780</v>
          </cell>
          <cell r="D336">
            <v>136780</v>
          </cell>
          <cell r="E336">
            <v>85480</v>
          </cell>
          <cell r="F336">
            <v>72350</v>
          </cell>
          <cell r="G336">
            <v>59230</v>
          </cell>
          <cell r="H336">
            <v>46100</v>
          </cell>
          <cell r="I336">
            <v>32980</v>
          </cell>
          <cell r="J336">
            <v>26890</v>
          </cell>
          <cell r="K336">
            <v>21640</v>
          </cell>
          <cell r="L336">
            <v>17230</v>
          </cell>
          <cell r="M336">
            <v>13850</v>
          </cell>
        </row>
        <row r="337">
          <cell r="A337">
            <v>3680</v>
          </cell>
          <cell r="B337">
            <v>3700</v>
          </cell>
          <cell r="C337">
            <v>164220</v>
          </cell>
          <cell r="D337">
            <v>139220</v>
          </cell>
          <cell r="E337">
            <v>87040</v>
          </cell>
          <cell r="F337">
            <v>73920</v>
          </cell>
          <cell r="G337">
            <v>60790</v>
          </cell>
          <cell r="H337">
            <v>47670</v>
          </cell>
          <cell r="I337">
            <v>34540</v>
          </cell>
          <cell r="J337">
            <v>27510</v>
          </cell>
          <cell r="K337">
            <v>22260</v>
          </cell>
          <cell r="L337">
            <v>17630</v>
          </cell>
          <cell r="M337">
            <v>14260</v>
          </cell>
        </row>
        <row r="338">
          <cell r="A338">
            <v>3700</v>
          </cell>
          <cell r="B338">
            <v>3720</v>
          </cell>
          <cell r="C338">
            <v>166670</v>
          </cell>
          <cell r="D338">
            <v>141670</v>
          </cell>
          <cell r="E338">
            <v>88610</v>
          </cell>
          <cell r="F338">
            <v>75480</v>
          </cell>
          <cell r="G338">
            <v>62360</v>
          </cell>
          <cell r="H338">
            <v>49230</v>
          </cell>
          <cell r="I338">
            <v>36110</v>
          </cell>
          <cell r="J338">
            <v>28140</v>
          </cell>
          <cell r="K338">
            <v>22890</v>
          </cell>
          <cell r="L338">
            <v>18030</v>
          </cell>
          <cell r="M338">
            <v>14660</v>
          </cell>
        </row>
        <row r="339">
          <cell r="A339">
            <v>3720</v>
          </cell>
          <cell r="B339">
            <v>3740</v>
          </cell>
          <cell r="C339">
            <v>169110</v>
          </cell>
          <cell r="D339">
            <v>144110</v>
          </cell>
          <cell r="E339">
            <v>90170</v>
          </cell>
          <cell r="F339">
            <v>77050</v>
          </cell>
          <cell r="G339">
            <v>63920</v>
          </cell>
          <cell r="H339">
            <v>50800</v>
          </cell>
          <cell r="I339">
            <v>37670</v>
          </cell>
          <cell r="J339">
            <v>28770</v>
          </cell>
          <cell r="K339">
            <v>23520</v>
          </cell>
          <cell r="L339">
            <v>18440</v>
          </cell>
          <cell r="M339">
            <v>15060</v>
          </cell>
        </row>
        <row r="340">
          <cell r="A340">
            <v>3740</v>
          </cell>
          <cell r="B340">
            <v>3760</v>
          </cell>
          <cell r="C340">
            <v>171560</v>
          </cell>
          <cell r="D340">
            <v>146560</v>
          </cell>
          <cell r="E340">
            <v>91730</v>
          </cell>
          <cell r="F340">
            <v>78610</v>
          </cell>
          <cell r="G340">
            <v>65480</v>
          </cell>
          <cell r="H340">
            <v>52360</v>
          </cell>
          <cell r="I340">
            <v>39230</v>
          </cell>
          <cell r="J340">
            <v>29390</v>
          </cell>
          <cell r="K340">
            <v>24140</v>
          </cell>
          <cell r="L340">
            <v>18890</v>
          </cell>
          <cell r="M340">
            <v>15460</v>
          </cell>
        </row>
        <row r="341">
          <cell r="A341">
            <v>3760</v>
          </cell>
          <cell r="B341">
            <v>3780</v>
          </cell>
          <cell r="C341">
            <v>178920</v>
          </cell>
          <cell r="D341">
            <v>151090</v>
          </cell>
          <cell r="E341">
            <v>95250</v>
          </cell>
          <cell r="F341">
            <v>81630</v>
          </cell>
          <cell r="G341">
            <v>68510</v>
          </cell>
          <cell r="H341">
            <v>55380</v>
          </cell>
          <cell r="I341">
            <v>42260</v>
          </cell>
          <cell r="J341">
            <v>30600</v>
          </cell>
          <cell r="K341">
            <v>25350</v>
          </cell>
          <cell r="L341">
            <v>20100</v>
          </cell>
          <cell r="M341">
            <v>16240</v>
          </cell>
        </row>
        <row r="342">
          <cell r="A342">
            <v>3780</v>
          </cell>
          <cell r="B342">
            <v>3800</v>
          </cell>
          <cell r="C342">
            <v>181590</v>
          </cell>
          <cell r="D342">
            <v>153740</v>
          </cell>
          <cell r="E342">
            <v>97700</v>
          </cell>
          <cell r="F342">
            <v>83350</v>
          </cell>
          <cell r="G342">
            <v>70220</v>
          </cell>
          <cell r="H342">
            <v>57100</v>
          </cell>
          <cell r="I342">
            <v>43970</v>
          </cell>
          <cell r="J342">
            <v>31290</v>
          </cell>
          <cell r="K342">
            <v>26040</v>
          </cell>
          <cell r="L342">
            <v>20790</v>
          </cell>
          <cell r="M342">
            <v>16680</v>
          </cell>
        </row>
        <row r="343">
          <cell r="A343">
            <v>3800</v>
          </cell>
          <cell r="B343">
            <v>3820</v>
          </cell>
          <cell r="C343">
            <v>184260</v>
          </cell>
          <cell r="D343">
            <v>156400</v>
          </cell>
          <cell r="E343">
            <v>100140</v>
          </cell>
          <cell r="F343">
            <v>85060</v>
          </cell>
          <cell r="G343">
            <v>71930</v>
          </cell>
          <cell r="H343">
            <v>58810</v>
          </cell>
          <cell r="I343">
            <v>45680</v>
          </cell>
          <cell r="J343">
            <v>32560</v>
          </cell>
          <cell r="K343">
            <v>26720</v>
          </cell>
          <cell r="L343">
            <v>21470</v>
          </cell>
          <cell r="M343">
            <v>17120</v>
          </cell>
        </row>
        <row r="344">
          <cell r="A344">
            <v>3820</v>
          </cell>
          <cell r="B344">
            <v>3840</v>
          </cell>
          <cell r="C344">
            <v>186930</v>
          </cell>
          <cell r="D344">
            <v>159050</v>
          </cell>
          <cell r="E344">
            <v>102590</v>
          </cell>
          <cell r="F344">
            <v>86770</v>
          </cell>
          <cell r="G344">
            <v>73640</v>
          </cell>
          <cell r="H344">
            <v>60520</v>
          </cell>
          <cell r="I344">
            <v>47390</v>
          </cell>
          <cell r="J344">
            <v>34270</v>
          </cell>
          <cell r="K344">
            <v>27400</v>
          </cell>
          <cell r="L344">
            <v>22150</v>
          </cell>
          <cell r="M344">
            <v>17560</v>
          </cell>
        </row>
        <row r="345">
          <cell r="A345">
            <v>3840</v>
          </cell>
          <cell r="B345">
            <v>3860</v>
          </cell>
          <cell r="C345">
            <v>189600</v>
          </cell>
          <cell r="D345">
            <v>161710</v>
          </cell>
          <cell r="E345">
            <v>105030</v>
          </cell>
          <cell r="F345">
            <v>88480</v>
          </cell>
          <cell r="G345">
            <v>75350</v>
          </cell>
          <cell r="H345">
            <v>62230</v>
          </cell>
          <cell r="I345">
            <v>49100</v>
          </cell>
          <cell r="J345">
            <v>35980</v>
          </cell>
          <cell r="K345">
            <v>28090</v>
          </cell>
          <cell r="L345">
            <v>22840</v>
          </cell>
          <cell r="M345">
            <v>18000</v>
          </cell>
        </row>
        <row r="346">
          <cell r="A346">
            <v>3860</v>
          </cell>
          <cell r="B346">
            <v>3880</v>
          </cell>
          <cell r="C346">
            <v>192270</v>
          </cell>
          <cell r="D346">
            <v>164360</v>
          </cell>
          <cell r="E346">
            <v>107480</v>
          </cell>
          <cell r="F346">
            <v>90190</v>
          </cell>
          <cell r="G346">
            <v>77070</v>
          </cell>
          <cell r="H346">
            <v>63940</v>
          </cell>
          <cell r="I346">
            <v>50820</v>
          </cell>
          <cell r="J346">
            <v>37690</v>
          </cell>
          <cell r="K346">
            <v>28770</v>
          </cell>
          <cell r="L346">
            <v>23520</v>
          </cell>
          <cell r="M346">
            <v>18440</v>
          </cell>
        </row>
        <row r="347">
          <cell r="A347">
            <v>3880</v>
          </cell>
          <cell r="B347">
            <v>3900</v>
          </cell>
          <cell r="C347">
            <v>194940</v>
          </cell>
          <cell r="D347">
            <v>167020</v>
          </cell>
          <cell r="E347">
            <v>109920</v>
          </cell>
          <cell r="F347">
            <v>91900</v>
          </cell>
          <cell r="G347">
            <v>78780</v>
          </cell>
          <cell r="H347">
            <v>65650</v>
          </cell>
          <cell r="I347">
            <v>52530</v>
          </cell>
          <cell r="J347">
            <v>39400</v>
          </cell>
          <cell r="K347">
            <v>29460</v>
          </cell>
          <cell r="L347">
            <v>24210</v>
          </cell>
          <cell r="M347">
            <v>18960</v>
          </cell>
        </row>
        <row r="348">
          <cell r="A348">
            <v>3900</v>
          </cell>
          <cell r="B348">
            <v>3920</v>
          </cell>
          <cell r="C348">
            <v>197610</v>
          </cell>
          <cell r="D348">
            <v>169670</v>
          </cell>
          <cell r="E348">
            <v>112370</v>
          </cell>
          <cell r="F348">
            <v>93620</v>
          </cell>
          <cell r="G348">
            <v>80490</v>
          </cell>
          <cell r="H348">
            <v>67360</v>
          </cell>
          <cell r="I348">
            <v>54240</v>
          </cell>
          <cell r="J348">
            <v>41110</v>
          </cell>
          <cell r="K348">
            <v>30140</v>
          </cell>
          <cell r="L348">
            <v>24890</v>
          </cell>
          <cell r="M348">
            <v>19640</v>
          </cell>
        </row>
        <row r="349">
          <cell r="A349">
            <v>3920</v>
          </cell>
          <cell r="B349">
            <v>3940</v>
          </cell>
          <cell r="C349">
            <v>200280</v>
          </cell>
          <cell r="D349">
            <v>172330</v>
          </cell>
          <cell r="E349">
            <v>114810</v>
          </cell>
          <cell r="F349">
            <v>96060</v>
          </cell>
          <cell r="G349">
            <v>82200</v>
          </cell>
          <cell r="H349">
            <v>69080</v>
          </cell>
          <cell r="I349">
            <v>55950</v>
          </cell>
          <cell r="J349">
            <v>42830</v>
          </cell>
          <cell r="K349">
            <v>30830</v>
          </cell>
          <cell r="L349">
            <v>25580</v>
          </cell>
          <cell r="M349">
            <v>20330</v>
          </cell>
        </row>
        <row r="350">
          <cell r="A350">
            <v>3940</v>
          </cell>
          <cell r="B350">
            <v>3960</v>
          </cell>
          <cell r="C350">
            <v>202950</v>
          </cell>
          <cell r="D350">
            <v>174980</v>
          </cell>
          <cell r="E350">
            <v>117260</v>
          </cell>
          <cell r="F350">
            <v>98510</v>
          </cell>
          <cell r="G350">
            <v>83910</v>
          </cell>
          <cell r="H350">
            <v>70790</v>
          </cell>
          <cell r="I350">
            <v>57660</v>
          </cell>
          <cell r="J350">
            <v>44540</v>
          </cell>
          <cell r="K350">
            <v>31510</v>
          </cell>
          <cell r="L350">
            <v>26260</v>
          </cell>
          <cell r="M350">
            <v>21010</v>
          </cell>
        </row>
        <row r="351">
          <cell r="A351">
            <v>3960</v>
          </cell>
          <cell r="B351">
            <v>3980</v>
          </cell>
          <cell r="C351">
            <v>205620</v>
          </cell>
          <cell r="D351">
            <v>177640</v>
          </cell>
          <cell r="E351">
            <v>119700</v>
          </cell>
          <cell r="F351">
            <v>100950</v>
          </cell>
          <cell r="G351">
            <v>85620</v>
          </cell>
          <cell r="H351">
            <v>72500</v>
          </cell>
          <cell r="I351">
            <v>59370</v>
          </cell>
          <cell r="J351">
            <v>46250</v>
          </cell>
          <cell r="K351">
            <v>33120</v>
          </cell>
          <cell r="L351">
            <v>26950</v>
          </cell>
          <cell r="M351">
            <v>21700</v>
          </cell>
        </row>
        <row r="352">
          <cell r="A352">
            <v>3980</v>
          </cell>
          <cell r="B352">
            <v>4000</v>
          </cell>
          <cell r="C352">
            <v>208290</v>
          </cell>
          <cell r="D352">
            <v>180290</v>
          </cell>
          <cell r="E352">
            <v>122150</v>
          </cell>
          <cell r="F352">
            <v>103400</v>
          </cell>
          <cell r="G352">
            <v>87340</v>
          </cell>
          <cell r="H352">
            <v>74210</v>
          </cell>
          <cell r="I352">
            <v>61090</v>
          </cell>
          <cell r="J352">
            <v>47960</v>
          </cell>
          <cell r="K352">
            <v>34840</v>
          </cell>
          <cell r="L352">
            <v>27630</v>
          </cell>
          <cell r="M352">
            <v>22380</v>
          </cell>
        </row>
        <row r="353">
          <cell r="A353">
            <v>4000</v>
          </cell>
          <cell r="B353">
            <v>4020</v>
          </cell>
          <cell r="C353">
            <v>210960</v>
          </cell>
          <cell r="D353">
            <v>182950</v>
          </cell>
          <cell r="E353">
            <v>124590</v>
          </cell>
          <cell r="F353">
            <v>105840</v>
          </cell>
          <cell r="G353">
            <v>89050</v>
          </cell>
          <cell r="H353">
            <v>75920</v>
          </cell>
          <cell r="I353">
            <v>62800</v>
          </cell>
          <cell r="J353">
            <v>49670</v>
          </cell>
          <cell r="K353">
            <v>36550</v>
          </cell>
          <cell r="L353">
            <v>28320</v>
          </cell>
          <cell r="M353">
            <v>23070</v>
          </cell>
        </row>
        <row r="354">
          <cell r="A354">
            <v>4020</v>
          </cell>
          <cell r="B354">
            <v>4040</v>
          </cell>
          <cell r="C354">
            <v>213630</v>
          </cell>
          <cell r="D354">
            <v>185600</v>
          </cell>
          <cell r="E354">
            <v>127040</v>
          </cell>
          <cell r="F354">
            <v>108290</v>
          </cell>
          <cell r="G354">
            <v>90760</v>
          </cell>
          <cell r="H354">
            <v>77630</v>
          </cell>
          <cell r="I354">
            <v>64510</v>
          </cell>
          <cell r="J354">
            <v>51380</v>
          </cell>
          <cell r="K354">
            <v>38260</v>
          </cell>
          <cell r="L354">
            <v>29000</v>
          </cell>
          <cell r="M354">
            <v>23750</v>
          </cell>
        </row>
        <row r="355">
          <cell r="A355">
            <v>4040</v>
          </cell>
          <cell r="B355">
            <v>4060</v>
          </cell>
          <cell r="C355">
            <v>216300</v>
          </cell>
          <cell r="D355">
            <v>188260</v>
          </cell>
          <cell r="E355">
            <v>129480</v>
          </cell>
          <cell r="F355">
            <v>110730</v>
          </cell>
          <cell r="G355">
            <v>92470</v>
          </cell>
          <cell r="H355">
            <v>79340</v>
          </cell>
          <cell r="I355">
            <v>66220</v>
          </cell>
          <cell r="J355">
            <v>53090</v>
          </cell>
          <cell r="K355">
            <v>39970</v>
          </cell>
          <cell r="L355">
            <v>29680</v>
          </cell>
          <cell r="M355">
            <v>24430</v>
          </cell>
        </row>
        <row r="356">
          <cell r="A356">
            <v>4060</v>
          </cell>
          <cell r="B356">
            <v>4080</v>
          </cell>
          <cell r="C356">
            <v>218970</v>
          </cell>
          <cell r="D356">
            <v>190910</v>
          </cell>
          <cell r="E356">
            <v>131930</v>
          </cell>
          <cell r="F356">
            <v>113180</v>
          </cell>
          <cell r="G356">
            <v>94430</v>
          </cell>
          <cell r="H356">
            <v>81060</v>
          </cell>
          <cell r="I356">
            <v>67930</v>
          </cell>
          <cell r="J356">
            <v>54810</v>
          </cell>
          <cell r="K356">
            <v>41680</v>
          </cell>
          <cell r="L356">
            <v>30370</v>
          </cell>
          <cell r="M356">
            <v>25120</v>
          </cell>
        </row>
        <row r="357">
          <cell r="A357">
            <v>4080</v>
          </cell>
          <cell r="B357">
            <v>4100</v>
          </cell>
          <cell r="C357">
            <v>221640</v>
          </cell>
          <cell r="D357">
            <v>193570</v>
          </cell>
          <cell r="E357">
            <v>134370</v>
          </cell>
          <cell r="F357">
            <v>115620</v>
          </cell>
          <cell r="G357">
            <v>96870</v>
          </cell>
          <cell r="H357">
            <v>82770</v>
          </cell>
          <cell r="I357">
            <v>69640</v>
          </cell>
          <cell r="J357">
            <v>56520</v>
          </cell>
          <cell r="K357">
            <v>43390</v>
          </cell>
          <cell r="L357">
            <v>31050</v>
          </cell>
          <cell r="M357">
            <v>25800</v>
          </cell>
        </row>
        <row r="358">
          <cell r="A358">
            <v>4100</v>
          </cell>
          <cell r="B358">
            <v>4120</v>
          </cell>
          <cell r="C358">
            <v>224310</v>
          </cell>
          <cell r="D358">
            <v>196220</v>
          </cell>
          <cell r="E358">
            <v>136820</v>
          </cell>
          <cell r="F358">
            <v>118070</v>
          </cell>
          <cell r="G358">
            <v>99320</v>
          </cell>
          <cell r="H358">
            <v>84480</v>
          </cell>
          <cell r="I358">
            <v>71350</v>
          </cell>
          <cell r="J358">
            <v>58230</v>
          </cell>
          <cell r="K358">
            <v>45100</v>
          </cell>
          <cell r="L358">
            <v>31980</v>
          </cell>
          <cell r="M358">
            <v>26490</v>
          </cell>
        </row>
        <row r="359">
          <cell r="A359">
            <v>4120</v>
          </cell>
          <cell r="B359">
            <v>4140</v>
          </cell>
          <cell r="C359">
            <v>226980</v>
          </cell>
          <cell r="D359">
            <v>198880</v>
          </cell>
          <cell r="E359">
            <v>139260</v>
          </cell>
          <cell r="F359">
            <v>120510</v>
          </cell>
          <cell r="G359">
            <v>101760</v>
          </cell>
          <cell r="H359">
            <v>86190</v>
          </cell>
          <cell r="I359">
            <v>73070</v>
          </cell>
          <cell r="J359">
            <v>59940</v>
          </cell>
          <cell r="K359">
            <v>46820</v>
          </cell>
          <cell r="L359">
            <v>33690</v>
          </cell>
          <cell r="M359">
            <v>27170</v>
          </cell>
        </row>
        <row r="360">
          <cell r="A360">
            <v>4140</v>
          </cell>
          <cell r="B360">
            <v>4160</v>
          </cell>
          <cell r="C360">
            <v>229650</v>
          </cell>
          <cell r="D360">
            <v>201530</v>
          </cell>
          <cell r="E360">
            <v>141710</v>
          </cell>
          <cell r="F360">
            <v>122960</v>
          </cell>
          <cell r="G360">
            <v>104210</v>
          </cell>
          <cell r="H360">
            <v>87900</v>
          </cell>
          <cell r="I360">
            <v>74780</v>
          </cell>
          <cell r="J360">
            <v>61650</v>
          </cell>
          <cell r="K360">
            <v>48530</v>
          </cell>
          <cell r="L360">
            <v>35400</v>
          </cell>
          <cell r="M360">
            <v>27860</v>
          </cell>
        </row>
        <row r="361">
          <cell r="A361">
            <v>4160</v>
          </cell>
          <cell r="B361">
            <v>4180</v>
          </cell>
          <cell r="C361">
            <v>232320</v>
          </cell>
          <cell r="D361">
            <v>204190</v>
          </cell>
          <cell r="E361">
            <v>144150</v>
          </cell>
          <cell r="F361">
            <v>125400</v>
          </cell>
          <cell r="G361">
            <v>106650</v>
          </cell>
          <cell r="H361">
            <v>89610</v>
          </cell>
          <cell r="I361">
            <v>76490</v>
          </cell>
          <cell r="J361">
            <v>63360</v>
          </cell>
          <cell r="K361">
            <v>50240</v>
          </cell>
          <cell r="L361">
            <v>37110</v>
          </cell>
          <cell r="M361">
            <v>28540</v>
          </cell>
        </row>
        <row r="362">
          <cell r="A362">
            <v>4180</v>
          </cell>
          <cell r="B362">
            <v>4200</v>
          </cell>
          <cell r="C362">
            <v>234990</v>
          </cell>
          <cell r="D362">
            <v>206840</v>
          </cell>
          <cell r="E362">
            <v>146600</v>
          </cell>
          <cell r="F362">
            <v>127850</v>
          </cell>
          <cell r="G362">
            <v>109100</v>
          </cell>
          <cell r="H362">
            <v>91330</v>
          </cell>
          <cell r="I362">
            <v>78200</v>
          </cell>
          <cell r="J362">
            <v>65080</v>
          </cell>
          <cell r="K362">
            <v>51950</v>
          </cell>
          <cell r="L362">
            <v>38830</v>
          </cell>
          <cell r="M362">
            <v>29230</v>
          </cell>
        </row>
        <row r="363">
          <cell r="A363">
            <v>4200</v>
          </cell>
          <cell r="B363">
            <v>4220</v>
          </cell>
          <cell r="C363">
            <v>237660</v>
          </cell>
          <cell r="D363">
            <v>209500</v>
          </cell>
          <cell r="E363">
            <v>149040</v>
          </cell>
          <cell r="F363">
            <v>130290</v>
          </cell>
          <cell r="G363">
            <v>111540</v>
          </cell>
          <cell r="H363">
            <v>93040</v>
          </cell>
          <cell r="I363">
            <v>79910</v>
          </cell>
          <cell r="J363">
            <v>66790</v>
          </cell>
          <cell r="K363">
            <v>53660</v>
          </cell>
          <cell r="L363">
            <v>40540</v>
          </cell>
          <cell r="M363">
            <v>29910</v>
          </cell>
        </row>
        <row r="364">
          <cell r="A364">
            <v>4220</v>
          </cell>
          <cell r="B364">
            <v>4240</v>
          </cell>
          <cell r="C364">
            <v>240330</v>
          </cell>
          <cell r="D364">
            <v>212150</v>
          </cell>
          <cell r="E364">
            <v>151490</v>
          </cell>
          <cell r="F364">
            <v>132740</v>
          </cell>
          <cell r="G364">
            <v>113990</v>
          </cell>
          <cell r="H364">
            <v>95240</v>
          </cell>
          <cell r="I364">
            <v>81620</v>
          </cell>
          <cell r="J364">
            <v>68500</v>
          </cell>
          <cell r="K364">
            <v>55370</v>
          </cell>
          <cell r="L364">
            <v>42250</v>
          </cell>
          <cell r="M364">
            <v>30600</v>
          </cell>
        </row>
        <row r="365">
          <cell r="A365">
            <v>4240</v>
          </cell>
          <cell r="B365">
            <v>4260</v>
          </cell>
          <cell r="C365">
            <v>243000</v>
          </cell>
          <cell r="D365">
            <v>214810</v>
          </cell>
          <cell r="E365">
            <v>153930</v>
          </cell>
          <cell r="F365">
            <v>135180</v>
          </cell>
          <cell r="G365">
            <v>116430</v>
          </cell>
          <cell r="H365">
            <v>97680</v>
          </cell>
          <cell r="I365">
            <v>83330</v>
          </cell>
          <cell r="J365">
            <v>70210</v>
          </cell>
          <cell r="K365">
            <v>57080</v>
          </cell>
          <cell r="L365">
            <v>43960</v>
          </cell>
          <cell r="M365">
            <v>31280</v>
          </cell>
        </row>
        <row r="366">
          <cell r="A366">
            <v>4260</v>
          </cell>
          <cell r="B366">
            <v>4280</v>
          </cell>
          <cell r="C366">
            <v>245670</v>
          </cell>
          <cell r="D366">
            <v>217460</v>
          </cell>
          <cell r="E366">
            <v>156380</v>
          </cell>
          <cell r="F366">
            <v>137630</v>
          </cell>
          <cell r="G366">
            <v>118880</v>
          </cell>
          <cell r="H366">
            <v>100130</v>
          </cell>
          <cell r="I366">
            <v>85050</v>
          </cell>
          <cell r="J366">
            <v>71920</v>
          </cell>
          <cell r="K366">
            <v>58800</v>
          </cell>
          <cell r="L366">
            <v>45670</v>
          </cell>
          <cell r="M366">
            <v>32550</v>
          </cell>
        </row>
        <row r="367">
          <cell r="A367">
            <v>4280</v>
          </cell>
          <cell r="B367">
            <v>4300</v>
          </cell>
          <cell r="C367">
            <v>248340</v>
          </cell>
          <cell r="D367">
            <v>220120</v>
          </cell>
          <cell r="E367">
            <v>158820</v>
          </cell>
          <cell r="F367">
            <v>140070</v>
          </cell>
          <cell r="G367">
            <v>121320</v>
          </cell>
          <cell r="H367">
            <v>102570</v>
          </cell>
          <cell r="I367">
            <v>86760</v>
          </cell>
          <cell r="J367">
            <v>73630</v>
          </cell>
          <cell r="K367">
            <v>60510</v>
          </cell>
          <cell r="L367">
            <v>47380</v>
          </cell>
          <cell r="M367">
            <v>34260</v>
          </cell>
        </row>
        <row r="368">
          <cell r="A368">
            <v>4300</v>
          </cell>
          <cell r="B368">
            <v>4320</v>
          </cell>
          <cell r="C368">
            <v>251010</v>
          </cell>
          <cell r="D368">
            <v>222770</v>
          </cell>
          <cell r="E368">
            <v>161270</v>
          </cell>
          <cell r="F368">
            <v>142520</v>
          </cell>
          <cell r="G368">
            <v>123770</v>
          </cell>
          <cell r="H368">
            <v>105020</v>
          </cell>
          <cell r="I368">
            <v>88470</v>
          </cell>
          <cell r="J368">
            <v>75340</v>
          </cell>
          <cell r="K368">
            <v>62220</v>
          </cell>
          <cell r="L368">
            <v>49090</v>
          </cell>
          <cell r="M368">
            <v>35970</v>
          </cell>
        </row>
        <row r="369">
          <cell r="A369">
            <v>4320</v>
          </cell>
          <cell r="B369">
            <v>4340</v>
          </cell>
          <cell r="C369">
            <v>253680</v>
          </cell>
          <cell r="D369">
            <v>225430</v>
          </cell>
          <cell r="E369">
            <v>163710</v>
          </cell>
          <cell r="F369">
            <v>144960</v>
          </cell>
          <cell r="G369">
            <v>126210</v>
          </cell>
          <cell r="H369">
            <v>107460</v>
          </cell>
          <cell r="I369">
            <v>90180</v>
          </cell>
          <cell r="J369">
            <v>77060</v>
          </cell>
          <cell r="K369">
            <v>63930</v>
          </cell>
          <cell r="L369">
            <v>50810</v>
          </cell>
          <cell r="M369">
            <v>37680</v>
          </cell>
        </row>
        <row r="370">
          <cell r="A370">
            <v>4340</v>
          </cell>
          <cell r="B370">
            <v>4360</v>
          </cell>
          <cell r="C370">
            <v>256350</v>
          </cell>
          <cell r="D370">
            <v>228080</v>
          </cell>
          <cell r="E370">
            <v>166160</v>
          </cell>
          <cell r="F370">
            <v>147410</v>
          </cell>
          <cell r="G370">
            <v>128660</v>
          </cell>
          <cell r="H370">
            <v>109910</v>
          </cell>
          <cell r="I370">
            <v>91890</v>
          </cell>
          <cell r="J370">
            <v>78770</v>
          </cell>
          <cell r="K370">
            <v>65640</v>
          </cell>
          <cell r="L370">
            <v>52520</v>
          </cell>
          <cell r="M370">
            <v>39390</v>
          </cell>
        </row>
        <row r="371">
          <cell r="A371">
            <v>4360</v>
          </cell>
          <cell r="B371">
            <v>4380</v>
          </cell>
          <cell r="C371">
            <v>259020</v>
          </cell>
          <cell r="D371">
            <v>230740</v>
          </cell>
          <cell r="E371">
            <v>168600</v>
          </cell>
          <cell r="F371">
            <v>149850</v>
          </cell>
          <cell r="G371">
            <v>131100</v>
          </cell>
          <cell r="H371">
            <v>112350</v>
          </cell>
          <cell r="I371">
            <v>93600</v>
          </cell>
          <cell r="J371">
            <v>80480</v>
          </cell>
          <cell r="K371">
            <v>67350</v>
          </cell>
          <cell r="L371">
            <v>54230</v>
          </cell>
          <cell r="M371">
            <v>41100</v>
          </cell>
        </row>
        <row r="372">
          <cell r="A372">
            <v>4380</v>
          </cell>
          <cell r="B372">
            <v>4400</v>
          </cell>
          <cell r="C372">
            <v>261690</v>
          </cell>
          <cell r="D372">
            <v>233390</v>
          </cell>
          <cell r="E372">
            <v>171050</v>
          </cell>
          <cell r="F372">
            <v>152300</v>
          </cell>
          <cell r="G372">
            <v>133550</v>
          </cell>
          <cell r="H372">
            <v>114800</v>
          </cell>
          <cell r="I372">
            <v>96050</v>
          </cell>
          <cell r="J372">
            <v>82190</v>
          </cell>
          <cell r="K372">
            <v>69070</v>
          </cell>
          <cell r="L372">
            <v>55940</v>
          </cell>
          <cell r="M372">
            <v>42820</v>
          </cell>
        </row>
        <row r="373">
          <cell r="A373">
            <v>4400</v>
          </cell>
          <cell r="B373">
            <v>4420</v>
          </cell>
          <cell r="C373">
            <v>264360</v>
          </cell>
          <cell r="D373">
            <v>236050</v>
          </cell>
          <cell r="E373">
            <v>173490</v>
          </cell>
          <cell r="F373">
            <v>154740</v>
          </cell>
          <cell r="G373">
            <v>135990</v>
          </cell>
          <cell r="H373">
            <v>117240</v>
          </cell>
          <cell r="I373">
            <v>98490</v>
          </cell>
          <cell r="J373">
            <v>83900</v>
          </cell>
          <cell r="K373">
            <v>70780</v>
          </cell>
          <cell r="L373">
            <v>57650</v>
          </cell>
          <cell r="M373">
            <v>44530</v>
          </cell>
        </row>
        <row r="374">
          <cell r="A374">
            <v>4420</v>
          </cell>
          <cell r="B374">
            <v>4440</v>
          </cell>
          <cell r="C374">
            <v>267030</v>
          </cell>
          <cell r="D374">
            <v>238700</v>
          </cell>
          <cell r="E374">
            <v>175940</v>
          </cell>
          <cell r="F374">
            <v>157190</v>
          </cell>
          <cell r="G374">
            <v>138440</v>
          </cell>
          <cell r="H374">
            <v>119690</v>
          </cell>
          <cell r="I374">
            <v>100940</v>
          </cell>
          <cell r="J374">
            <v>85610</v>
          </cell>
          <cell r="K374">
            <v>72490</v>
          </cell>
          <cell r="L374">
            <v>59360</v>
          </cell>
          <cell r="M374">
            <v>46240</v>
          </cell>
        </row>
        <row r="375">
          <cell r="A375">
            <v>4440</v>
          </cell>
          <cell r="B375">
            <v>4460</v>
          </cell>
          <cell r="C375">
            <v>269700</v>
          </cell>
          <cell r="D375">
            <v>241360</v>
          </cell>
          <cell r="E375">
            <v>178380</v>
          </cell>
          <cell r="F375">
            <v>159630</v>
          </cell>
          <cell r="G375">
            <v>140880</v>
          </cell>
          <cell r="H375">
            <v>122130</v>
          </cell>
          <cell r="I375">
            <v>103380</v>
          </cell>
          <cell r="J375">
            <v>87320</v>
          </cell>
          <cell r="K375">
            <v>74200</v>
          </cell>
          <cell r="L375">
            <v>61070</v>
          </cell>
          <cell r="M375">
            <v>47950</v>
          </cell>
        </row>
        <row r="376">
          <cell r="A376">
            <v>4460</v>
          </cell>
          <cell r="B376">
            <v>4480</v>
          </cell>
          <cell r="C376">
            <v>272370</v>
          </cell>
          <cell r="D376">
            <v>244010</v>
          </cell>
          <cell r="E376">
            <v>180830</v>
          </cell>
          <cell r="F376">
            <v>162080</v>
          </cell>
          <cell r="G376">
            <v>143330</v>
          </cell>
          <cell r="H376">
            <v>124580</v>
          </cell>
          <cell r="I376">
            <v>105830</v>
          </cell>
          <cell r="J376">
            <v>89040</v>
          </cell>
          <cell r="K376">
            <v>75910</v>
          </cell>
          <cell r="L376">
            <v>62790</v>
          </cell>
          <cell r="M376">
            <v>49660</v>
          </cell>
        </row>
        <row r="377">
          <cell r="A377">
            <v>4480</v>
          </cell>
          <cell r="B377">
            <v>4500</v>
          </cell>
          <cell r="C377">
            <v>275040</v>
          </cell>
          <cell r="D377">
            <v>246670</v>
          </cell>
          <cell r="E377">
            <v>183270</v>
          </cell>
          <cell r="F377">
            <v>164520</v>
          </cell>
          <cell r="G377">
            <v>145770</v>
          </cell>
          <cell r="H377">
            <v>127020</v>
          </cell>
          <cell r="I377">
            <v>108270</v>
          </cell>
          <cell r="J377">
            <v>90750</v>
          </cell>
          <cell r="K377">
            <v>77620</v>
          </cell>
          <cell r="L377">
            <v>64500</v>
          </cell>
          <cell r="M377">
            <v>51370</v>
          </cell>
        </row>
        <row r="378">
          <cell r="A378">
            <v>4500</v>
          </cell>
          <cell r="B378">
            <v>4520</v>
          </cell>
          <cell r="C378">
            <v>277840</v>
          </cell>
          <cell r="D378">
            <v>249460</v>
          </cell>
          <cell r="E378">
            <v>185850</v>
          </cell>
          <cell r="F378">
            <v>167100</v>
          </cell>
          <cell r="G378">
            <v>148350</v>
          </cell>
          <cell r="H378">
            <v>129600</v>
          </cell>
          <cell r="I378">
            <v>110850</v>
          </cell>
          <cell r="J378">
            <v>92550</v>
          </cell>
          <cell r="K378">
            <v>79430</v>
          </cell>
          <cell r="L378">
            <v>66300</v>
          </cell>
          <cell r="M378">
            <v>53180</v>
          </cell>
        </row>
        <row r="379">
          <cell r="A379">
            <v>4520</v>
          </cell>
          <cell r="B379">
            <v>4540</v>
          </cell>
          <cell r="C379">
            <v>280650</v>
          </cell>
          <cell r="D379">
            <v>252250</v>
          </cell>
          <cell r="E379">
            <v>188430</v>
          </cell>
          <cell r="F379">
            <v>169680</v>
          </cell>
          <cell r="G379">
            <v>150930</v>
          </cell>
          <cell r="H379">
            <v>132180</v>
          </cell>
          <cell r="I379">
            <v>113430</v>
          </cell>
          <cell r="J379">
            <v>94680</v>
          </cell>
          <cell r="K379">
            <v>81230</v>
          </cell>
          <cell r="L379">
            <v>68110</v>
          </cell>
          <cell r="M379">
            <v>54980</v>
          </cell>
        </row>
        <row r="380">
          <cell r="A380">
            <v>4540</v>
          </cell>
          <cell r="B380">
            <v>4560</v>
          </cell>
          <cell r="C380">
            <v>283450</v>
          </cell>
          <cell r="D380">
            <v>255040</v>
          </cell>
          <cell r="E380">
            <v>191010</v>
          </cell>
          <cell r="F380">
            <v>172260</v>
          </cell>
          <cell r="G380">
            <v>153510</v>
          </cell>
          <cell r="H380">
            <v>134760</v>
          </cell>
          <cell r="I380">
            <v>116010</v>
          </cell>
          <cell r="J380">
            <v>97260</v>
          </cell>
          <cell r="K380">
            <v>83040</v>
          </cell>
          <cell r="L380">
            <v>69920</v>
          </cell>
          <cell r="M380">
            <v>56790</v>
          </cell>
        </row>
        <row r="381">
          <cell r="A381">
            <v>4560</v>
          </cell>
          <cell r="B381">
            <v>4580</v>
          </cell>
          <cell r="C381">
            <v>286260</v>
          </cell>
          <cell r="D381">
            <v>257830</v>
          </cell>
          <cell r="E381">
            <v>193590</v>
          </cell>
          <cell r="F381">
            <v>174840</v>
          </cell>
          <cell r="G381">
            <v>156090</v>
          </cell>
          <cell r="H381">
            <v>137340</v>
          </cell>
          <cell r="I381">
            <v>118590</v>
          </cell>
          <cell r="J381">
            <v>99840</v>
          </cell>
          <cell r="K381">
            <v>84850</v>
          </cell>
          <cell r="L381">
            <v>71720</v>
          </cell>
          <cell r="M381">
            <v>58600</v>
          </cell>
        </row>
        <row r="382">
          <cell r="A382">
            <v>4580</v>
          </cell>
          <cell r="B382">
            <v>4600</v>
          </cell>
          <cell r="C382">
            <v>291560</v>
          </cell>
          <cell r="D382">
            <v>263120</v>
          </cell>
          <cell r="E382">
            <v>198670</v>
          </cell>
          <cell r="F382">
            <v>179920</v>
          </cell>
          <cell r="G382">
            <v>161170</v>
          </cell>
          <cell r="H382">
            <v>142420</v>
          </cell>
          <cell r="I382">
            <v>123670</v>
          </cell>
          <cell r="J382">
            <v>104920</v>
          </cell>
          <cell r="K382">
            <v>86650</v>
          </cell>
          <cell r="L382">
            <v>73530</v>
          </cell>
          <cell r="M382">
            <v>60400</v>
          </cell>
        </row>
        <row r="383">
          <cell r="A383">
            <v>4600</v>
          </cell>
          <cell r="B383">
            <v>4620</v>
          </cell>
          <cell r="C383">
            <v>294370</v>
          </cell>
          <cell r="D383">
            <v>265910</v>
          </cell>
          <cell r="E383">
            <v>201250</v>
          </cell>
          <cell r="F383">
            <v>182500</v>
          </cell>
          <cell r="G383">
            <v>163750</v>
          </cell>
          <cell r="H383">
            <v>145000</v>
          </cell>
          <cell r="I383">
            <v>126250</v>
          </cell>
          <cell r="J383">
            <v>107500</v>
          </cell>
          <cell r="K383">
            <v>88750</v>
          </cell>
          <cell r="L383">
            <v>75330</v>
          </cell>
          <cell r="M383">
            <v>62210</v>
          </cell>
        </row>
        <row r="384">
          <cell r="A384">
            <v>4620</v>
          </cell>
          <cell r="B384">
            <v>4640</v>
          </cell>
          <cell r="C384">
            <v>297170</v>
          </cell>
          <cell r="D384">
            <v>268700</v>
          </cell>
          <cell r="E384">
            <v>203830</v>
          </cell>
          <cell r="F384">
            <v>185080</v>
          </cell>
          <cell r="G384">
            <v>166330</v>
          </cell>
          <cell r="H384">
            <v>147580</v>
          </cell>
          <cell r="I384">
            <v>128830</v>
          </cell>
          <cell r="J384">
            <v>110080</v>
          </cell>
          <cell r="K384">
            <v>91330</v>
          </cell>
          <cell r="L384">
            <v>77140</v>
          </cell>
          <cell r="M384">
            <v>64010</v>
          </cell>
        </row>
        <row r="385">
          <cell r="A385">
            <v>4640</v>
          </cell>
          <cell r="B385">
            <v>4660</v>
          </cell>
          <cell r="C385">
            <v>299980</v>
          </cell>
          <cell r="D385">
            <v>271490</v>
          </cell>
          <cell r="E385">
            <v>206410</v>
          </cell>
          <cell r="F385">
            <v>187660</v>
          </cell>
          <cell r="G385">
            <v>168910</v>
          </cell>
          <cell r="H385">
            <v>150160</v>
          </cell>
          <cell r="I385">
            <v>131410</v>
          </cell>
          <cell r="J385">
            <v>112660</v>
          </cell>
          <cell r="K385">
            <v>93910</v>
          </cell>
          <cell r="L385">
            <v>78950</v>
          </cell>
          <cell r="M385">
            <v>65820</v>
          </cell>
        </row>
        <row r="386">
          <cell r="A386">
            <v>4660</v>
          </cell>
          <cell r="B386">
            <v>4680</v>
          </cell>
          <cell r="C386">
            <v>302780</v>
          </cell>
          <cell r="D386">
            <v>274280</v>
          </cell>
          <cell r="E386">
            <v>208990</v>
          </cell>
          <cell r="F386">
            <v>190240</v>
          </cell>
          <cell r="G386">
            <v>171490</v>
          </cell>
          <cell r="H386">
            <v>152740</v>
          </cell>
          <cell r="I386">
            <v>133990</v>
          </cell>
          <cell r="J386">
            <v>115240</v>
          </cell>
          <cell r="K386">
            <v>96490</v>
          </cell>
          <cell r="L386">
            <v>80750</v>
          </cell>
          <cell r="M386">
            <v>67630</v>
          </cell>
        </row>
        <row r="387">
          <cell r="A387">
            <v>4680</v>
          </cell>
          <cell r="B387">
            <v>4700</v>
          </cell>
          <cell r="C387">
            <v>305590</v>
          </cell>
          <cell r="D387">
            <v>277070</v>
          </cell>
          <cell r="E387">
            <v>211570</v>
          </cell>
          <cell r="F387">
            <v>192820</v>
          </cell>
          <cell r="G387">
            <v>174070</v>
          </cell>
          <cell r="H387">
            <v>155320</v>
          </cell>
          <cell r="I387">
            <v>136570</v>
          </cell>
          <cell r="J387">
            <v>117820</v>
          </cell>
          <cell r="K387">
            <v>99070</v>
          </cell>
          <cell r="L387">
            <v>82560</v>
          </cell>
          <cell r="M387">
            <v>69430</v>
          </cell>
        </row>
        <row r="388">
          <cell r="A388">
            <v>4700</v>
          </cell>
          <cell r="B388">
            <v>4720</v>
          </cell>
          <cell r="C388">
            <v>308390</v>
          </cell>
          <cell r="D388">
            <v>279860</v>
          </cell>
          <cell r="E388">
            <v>214150</v>
          </cell>
          <cell r="F388">
            <v>195400</v>
          </cell>
          <cell r="G388">
            <v>176650</v>
          </cell>
          <cell r="H388">
            <v>157900</v>
          </cell>
          <cell r="I388">
            <v>139150</v>
          </cell>
          <cell r="J388">
            <v>120400</v>
          </cell>
          <cell r="K388">
            <v>101650</v>
          </cell>
          <cell r="L388">
            <v>84360</v>
          </cell>
          <cell r="M388">
            <v>71240</v>
          </cell>
        </row>
        <row r="389">
          <cell r="A389">
            <v>4720</v>
          </cell>
          <cell r="B389">
            <v>4740</v>
          </cell>
          <cell r="C389">
            <v>311200</v>
          </cell>
          <cell r="D389">
            <v>282650</v>
          </cell>
          <cell r="E389">
            <v>216730</v>
          </cell>
          <cell r="F389">
            <v>197980</v>
          </cell>
          <cell r="G389">
            <v>179230</v>
          </cell>
          <cell r="H389">
            <v>160480</v>
          </cell>
          <cell r="I389">
            <v>141730</v>
          </cell>
          <cell r="J389">
            <v>122980</v>
          </cell>
          <cell r="K389">
            <v>104230</v>
          </cell>
          <cell r="L389">
            <v>86170</v>
          </cell>
          <cell r="M389">
            <v>73040</v>
          </cell>
        </row>
        <row r="390">
          <cell r="A390">
            <v>4740</v>
          </cell>
          <cell r="B390">
            <v>4760</v>
          </cell>
          <cell r="C390">
            <v>314000</v>
          </cell>
          <cell r="D390">
            <v>285440</v>
          </cell>
          <cell r="E390">
            <v>219310</v>
          </cell>
          <cell r="F390">
            <v>200560</v>
          </cell>
          <cell r="G390">
            <v>181810</v>
          </cell>
          <cell r="H390">
            <v>163060</v>
          </cell>
          <cell r="I390">
            <v>144310</v>
          </cell>
          <cell r="J390">
            <v>125560</v>
          </cell>
          <cell r="K390">
            <v>106810</v>
          </cell>
          <cell r="L390">
            <v>88060</v>
          </cell>
          <cell r="M390">
            <v>74850</v>
          </cell>
        </row>
        <row r="391">
          <cell r="A391">
            <v>4760</v>
          </cell>
          <cell r="B391">
            <v>4780</v>
          </cell>
          <cell r="C391">
            <v>316810</v>
          </cell>
          <cell r="D391">
            <v>288230</v>
          </cell>
          <cell r="E391">
            <v>221890</v>
          </cell>
          <cell r="F391">
            <v>203140</v>
          </cell>
          <cell r="G391">
            <v>184390</v>
          </cell>
          <cell r="H391">
            <v>165640</v>
          </cell>
          <cell r="I391">
            <v>146890</v>
          </cell>
          <cell r="J391">
            <v>128140</v>
          </cell>
          <cell r="K391">
            <v>109390</v>
          </cell>
          <cell r="L391">
            <v>90640</v>
          </cell>
          <cell r="M391">
            <v>76660</v>
          </cell>
        </row>
        <row r="392">
          <cell r="A392">
            <v>4780</v>
          </cell>
          <cell r="B392">
            <v>4800</v>
          </cell>
          <cell r="C392">
            <v>319610</v>
          </cell>
          <cell r="D392">
            <v>291020</v>
          </cell>
          <cell r="E392">
            <v>224470</v>
          </cell>
          <cell r="F392">
            <v>205720</v>
          </cell>
          <cell r="G392">
            <v>186970</v>
          </cell>
          <cell r="H392">
            <v>168220</v>
          </cell>
          <cell r="I392">
            <v>149470</v>
          </cell>
          <cell r="J392">
            <v>130720</v>
          </cell>
          <cell r="K392">
            <v>111970</v>
          </cell>
          <cell r="L392">
            <v>93220</v>
          </cell>
          <cell r="M392">
            <v>78460</v>
          </cell>
        </row>
        <row r="393">
          <cell r="A393">
            <v>4800</v>
          </cell>
          <cell r="B393">
            <v>4820</v>
          </cell>
          <cell r="C393">
            <v>322420</v>
          </cell>
          <cell r="D393">
            <v>293810</v>
          </cell>
          <cell r="E393">
            <v>227050</v>
          </cell>
          <cell r="F393">
            <v>208300</v>
          </cell>
          <cell r="G393">
            <v>189550</v>
          </cell>
          <cell r="H393">
            <v>170800</v>
          </cell>
          <cell r="I393">
            <v>152050</v>
          </cell>
          <cell r="J393">
            <v>133300</v>
          </cell>
          <cell r="K393">
            <v>114550</v>
          </cell>
          <cell r="L393">
            <v>95800</v>
          </cell>
          <cell r="M393">
            <v>80270</v>
          </cell>
        </row>
        <row r="394">
          <cell r="A394">
            <v>4820</v>
          </cell>
          <cell r="B394">
            <v>4840</v>
          </cell>
          <cell r="C394">
            <v>325220</v>
          </cell>
          <cell r="D394">
            <v>296600</v>
          </cell>
          <cell r="E394">
            <v>229630</v>
          </cell>
          <cell r="F394">
            <v>210880</v>
          </cell>
          <cell r="G394">
            <v>192130</v>
          </cell>
          <cell r="H394">
            <v>173380</v>
          </cell>
          <cell r="I394">
            <v>154630</v>
          </cell>
          <cell r="J394">
            <v>135880</v>
          </cell>
          <cell r="K394">
            <v>117130</v>
          </cell>
          <cell r="L394">
            <v>98380</v>
          </cell>
          <cell r="M394">
            <v>82070</v>
          </cell>
        </row>
        <row r="395">
          <cell r="A395">
            <v>4840</v>
          </cell>
          <cell r="B395">
            <v>4860</v>
          </cell>
          <cell r="C395">
            <v>328030</v>
          </cell>
          <cell r="D395">
            <v>299390</v>
          </cell>
          <cell r="E395">
            <v>232210</v>
          </cell>
          <cell r="F395">
            <v>213460</v>
          </cell>
          <cell r="G395">
            <v>194710</v>
          </cell>
          <cell r="H395">
            <v>175960</v>
          </cell>
          <cell r="I395">
            <v>157210</v>
          </cell>
          <cell r="J395">
            <v>138460</v>
          </cell>
          <cell r="K395">
            <v>119710</v>
          </cell>
          <cell r="L395">
            <v>100960</v>
          </cell>
          <cell r="M395">
            <v>83880</v>
          </cell>
        </row>
        <row r="396">
          <cell r="A396">
            <v>4860</v>
          </cell>
          <cell r="B396">
            <v>4880</v>
          </cell>
          <cell r="C396">
            <v>330830</v>
          </cell>
          <cell r="D396">
            <v>302180</v>
          </cell>
          <cell r="E396">
            <v>234790</v>
          </cell>
          <cell r="F396">
            <v>216040</v>
          </cell>
          <cell r="G396">
            <v>197290</v>
          </cell>
          <cell r="H396">
            <v>178540</v>
          </cell>
          <cell r="I396">
            <v>159790</v>
          </cell>
          <cell r="J396">
            <v>141040</v>
          </cell>
          <cell r="K396">
            <v>122290</v>
          </cell>
          <cell r="L396">
            <v>103540</v>
          </cell>
          <cell r="M396">
            <v>85690</v>
          </cell>
        </row>
        <row r="397">
          <cell r="A397">
            <v>4880</v>
          </cell>
          <cell r="B397">
            <v>4900</v>
          </cell>
          <cell r="C397">
            <v>333640</v>
          </cell>
          <cell r="D397">
            <v>304970</v>
          </cell>
          <cell r="E397">
            <v>237370</v>
          </cell>
          <cell r="F397">
            <v>218620</v>
          </cell>
          <cell r="G397">
            <v>199870</v>
          </cell>
          <cell r="H397">
            <v>181120</v>
          </cell>
          <cell r="I397">
            <v>162370</v>
          </cell>
          <cell r="J397">
            <v>143620</v>
          </cell>
          <cell r="K397">
            <v>124870</v>
          </cell>
          <cell r="L397">
            <v>106120</v>
          </cell>
          <cell r="M397">
            <v>87490</v>
          </cell>
        </row>
        <row r="398">
          <cell r="A398">
            <v>4900</v>
          </cell>
          <cell r="B398">
            <v>4920</v>
          </cell>
          <cell r="C398">
            <v>336440</v>
          </cell>
          <cell r="D398">
            <v>307760</v>
          </cell>
          <cell r="E398">
            <v>239950</v>
          </cell>
          <cell r="F398">
            <v>221200</v>
          </cell>
          <cell r="G398">
            <v>202450</v>
          </cell>
          <cell r="H398">
            <v>183700</v>
          </cell>
          <cell r="I398">
            <v>164950</v>
          </cell>
          <cell r="J398">
            <v>146200</v>
          </cell>
          <cell r="K398">
            <v>127450</v>
          </cell>
          <cell r="L398">
            <v>108700</v>
          </cell>
          <cell r="M398">
            <v>89950</v>
          </cell>
        </row>
        <row r="399">
          <cell r="A399">
            <v>4920</v>
          </cell>
          <cell r="B399">
            <v>4940</v>
          </cell>
          <cell r="C399">
            <v>339250</v>
          </cell>
          <cell r="D399">
            <v>310550</v>
          </cell>
          <cell r="E399">
            <v>242530</v>
          </cell>
          <cell r="F399">
            <v>223780</v>
          </cell>
          <cell r="G399">
            <v>205030</v>
          </cell>
          <cell r="H399">
            <v>186280</v>
          </cell>
          <cell r="I399">
            <v>167530</v>
          </cell>
          <cell r="J399">
            <v>148780</v>
          </cell>
          <cell r="K399">
            <v>130030</v>
          </cell>
          <cell r="L399">
            <v>111280</v>
          </cell>
          <cell r="M399">
            <v>92530</v>
          </cell>
        </row>
        <row r="400">
          <cell r="A400">
            <v>4940</v>
          </cell>
          <cell r="B400">
            <v>4960</v>
          </cell>
          <cell r="C400">
            <v>342050</v>
          </cell>
          <cell r="D400">
            <v>313340</v>
          </cell>
          <cell r="E400">
            <v>245110</v>
          </cell>
          <cell r="F400">
            <v>226360</v>
          </cell>
          <cell r="G400">
            <v>207610</v>
          </cell>
          <cell r="H400">
            <v>188860</v>
          </cell>
          <cell r="I400">
            <v>170110</v>
          </cell>
          <cell r="J400">
            <v>151360</v>
          </cell>
          <cell r="K400">
            <v>132610</v>
          </cell>
          <cell r="L400">
            <v>113860</v>
          </cell>
          <cell r="M400">
            <v>95110</v>
          </cell>
        </row>
        <row r="401">
          <cell r="A401">
            <v>4960</v>
          </cell>
          <cell r="B401">
            <v>4980</v>
          </cell>
          <cell r="C401">
            <v>344860</v>
          </cell>
          <cell r="D401">
            <v>316130</v>
          </cell>
          <cell r="E401">
            <v>247690</v>
          </cell>
          <cell r="F401">
            <v>228940</v>
          </cell>
          <cell r="G401">
            <v>210190</v>
          </cell>
          <cell r="H401">
            <v>191440</v>
          </cell>
          <cell r="I401">
            <v>172690</v>
          </cell>
          <cell r="J401">
            <v>153940</v>
          </cell>
          <cell r="K401">
            <v>135190</v>
          </cell>
          <cell r="L401">
            <v>116440</v>
          </cell>
          <cell r="M401">
            <v>97690</v>
          </cell>
        </row>
        <row r="402">
          <cell r="A402">
            <v>4980</v>
          </cell>
          <cell r="B402">
            <v>5000</v>
          </cell>
          <cell r="C402">
            <v>347660</v>
          </cell>
          <cell r="D402">
            <v>318920</v>
          </cell>
          <cell r="E402">
            <v>250270</v>
          </cell>
          <cell r="F402">
            <v>231520</v>
          </cell>
          <cell r="G402">
            <v>212770</v>
          </cell>
          <cell r="H402">
            <v>194020</v>
          </cell>
          <cell r="I402">
            <v>175270</v>
          </cell>
          <cell r="J402">
            <v>156520</v>
          </cell>
          <cell r="K402">
            <v>137770</v>
          </cell>
          <cell r="L402">
            <v>119020</v>
          </cell>
          <cell r="M402">
            <v>100270</v>
          </cell>
        </row>
        <row r="403">
          <cell r="A403">
            <v>5000</v>
          </cell>
          <cell r="B403">
            <v>5020</v>
          </cell>
          <cell r="C403">
            <v>350470</v>
          </cell>
          <cell r="D403">
            <v>321710</v>
          </cell>
          <cell r="E403">
            <v>252850</v>
          </cell>
          <cell r="F403">
            <v>234100</v>
          </cell>
          <cell r="G403">
            <v>215350</v>
          </cell>
          <cell r="H403">
            <v>196600</v>
          </cell>
          <cell r="I403">
            <v>177850</v>
          </cell>
          <cell r="J403">
            <v>159100</v>
          </cell>
          <cell r="K403">
            <v>140350</v>
          </cell>
          <cell r="L403">
            <v>121600</v>
          </cell>
          <cell r="M403">
            <v>102850</v>
          </cell>
        </row>
        <row r="404">
          <cell r="A404">
            <v>5020</v>
          </cell>
          <cell r="B404">
            <v>5040</v>
          </cell>
          <cell r="C404">
            <v>353270</v>
          </cell>
          <cell r="D404">
            <v>324500</v>
          </cell>
          <cell r="E404">
            <v>255430</v>
          </cell>
          <cell r="F404">
            <v>236680</v>
          </cell>
          <cell r="G404">
            <v>217930</v>
          </cell>
          <cell r="H404">
            <v>199180</v>
          </cell>
          <cell r="I404">
            <v>180430</v>
          </cell>
          <cell r="J404">
            <v>161680</v>
          </cell>
          <cell r="K404">
            <v>142930</v>
          </cell>
          <cell r="L404">
            <v>124180</v>
          </cell>
          <cell r="M404">
            <v>105430</v>
          </cell>
        </row>
        <row r="405">
          <cell r="A405">
            <v>5040</v>
          </cell>
          <cell r="B405">
            <v>5060</v>
          </cell>
          <cell r="C405">
            <v>356080</v>
          </cell>
          <cell r="D405">
            <v>327290</v>
          </cell>
          <cell r="E405">
            <v>258010</v>
          </cell>
          <cell r="F405">
            <v>239260</v>
          </cell>
          <cell r="G405">
            <v>220510</v>
          </cell>
          <cell r="H405">
            <v>201760</v>
          </cell>
          <cell r="I405">
            <v>183010</v>
          </cell>
          <cell r="J405">
            <v>164260</v>
          </cell>
          <cell r="K405">
            <v>145510</v>
          </cell>
          <cell r="L405">
            <v>126760</v>
          </cell>
          <cell r="M405">
            <v>108010</v>
          </cell>
        </row>
        <row r="406">
          <cell r="A406">
            <v>5060</v>
          </cell>
          <cell r="B406">
            <v>5080</v>
          </cell>
          <cell r="C406">
            <v>358880</v>
          </cell>
          <cell r="D406">
            <v>330080</v>
          </cell>
          <cell r="E406">
            <v>260590</v>
          </cell>
          <cell r="F406">
            <v>241840</v>
          </cell>
          <cell r="G406">
            <v>223090</v>
          </cell>
          <cell r="H406">
            <v>204340</v>
          </cell>
          <cell r="I406">
            <v>185590</v>
          </cell>
          <cell r="J406">
            <v>166840</v>
          </cell>
          <cell r="K406">
            <v>148090</v>
          </cell>
          <cell r="L406">
            <v>129340</v>
          </cell>
          <cell r="M406">
            <v>110590</v>
          </cell>
        </row>
        <row r="407">
          <cell r="A407">
            <v>5080</v>
          </cell>
          <cell r="B407">
            <v>5100</v>
          </cell>
          <cell r="C407">
            <v>361690</v>
          </cell>
          <cell r="D407">
            <v>332870</v>
          </cell>
          <cell r="E407">
            <v>263170</v>
          </cell>
          <cell r="F407">
            <v>244420</v>
          </cell>
          <cell r="G407">
            <v>225670</v>
          </cell>
          <cell r="H407">
            <v>206920</v>
          </cell>
          <cell r="I407">
            <v>188170</v>
          </cell>
          <cell r="J407">
            <v>169420</v>
          </cell>
          <cell r="K407">
            <v>150670</v>
          </cell>
          <cell r="L407">
            <v>131920</v>
          </cell>
          <cell r="M407">
            <v>113170</v>
          </cell>
        </row>
        <row r="408">
          <cell r="A408">
            <v>5100</v>
          </cell>
          <cell r="B408">
            <v>5120</v>
          </cell>
          <cell r="C408">
            <v>364490</v>
          </cell>
          <cell r="D408">
            <v>335660</v>
          </cell>
          <cell r="E408">
            <v>265750</v>
          </cell>
          <cell r="F408">
            <v>247000</v>
          </cell>
          <cell r="G408">
            <v>228250</v>
          </cell>
          <cell r="H408">
            <v>209500</v>
          </cell>
          <cell r="I408">
            <v>190750</v>
          </cell>
          <cell r="J408">
            <v>172000</v>
          </cell>
          <cell r="K408">
            <v>153250</v>
          </cell>
          <cell r="L408">
            <v>134500</v>
          </cell>
          <cell r="M408">
            <v>115750</v>
          </cell>
        </row>
        <row r="409">
          <cell r="A409">
            <v>5120</v>
          </cell>
          <cell r="B409">
            <v>5140</v>
          </cell>
          <cell r="C409">
            <v>367300</v>
          </cell>
          <cell r="D409">
            <v>338450</v>
          </cell>
          <cell r="E409">
            <v>268330</v>
          </cell>
          <cell r="F409">
            <v>249580</v>
          </cell>
          <cell r="G409">
            <v>230830</v>
          </cell>
          <cell r="H409">
            <v>212080</v>
          </cell>
          <cell r="I409">
            <v>193330</v>
          </cell>
          <cell r="J409">
            <v>174580</v>
          </cell>
          <cell r="K409">
            <v>155830</v>
          </cell>
          <cell r="L409">
            <v>137080</v>
          </cell>
          <cell r="M409">
            <v>118330</v>
          </cell>
        </row>
        <row r="410">
          <cell r="A410">
            <v>5140</v>
          </cell>
          <cell r="B410">
            <v>5160</v>
          </cell>
          <cell r="C410">
            <v>370100</v>
          </cell>
          <cell r="D410">
            <v>341240</v>
          </cell>
          <cell r="E410">
            <v>270910</v>
          </cell>
          <cell r="F410">
            <v>252160</v>
          </cell>
          <cell r="G410">
            <v>233410</v>
          </cell>
          <cell r="H410">
            <v>214660</v>
          </cell>
          <cell r="I410">
            <v>195910</v>
          </cell>
          <cell r="J410">
            <v>177160</v>
          </cell>
          <cell r="K410">
            <v>158410</v>
          </cell>
          <cell r="L410">
            <v>139660</v>
          </cell>
          <cell r="M410">
            <v>120910</v>
          </cell>
        </row>
        <row r="411">
          <cell r="A411">
            <v>5160</v>
          </cell>
          <cell r="B411">
            <v>5180</v>
          </cell>
          <cell r="C411">
            <v>372910</v>
          </cell>
          <cell r="D411">
            <v>344030</v>
          </cell>
          <cell r="E411">
            <v>273490</v>
          </cell>
          <cell r="F411">
            <v>254740</v>
          </cell>
          <cell r="G411">
            <v>235990</v>
          </cell>
          <cell r="H411">
            <v>217240</v>
          </cell>
          <cell r="I411">
            <v>198490</v>
          </cell>
          <cell r="J411">
            <v>179740</v>
          </cell>
          <cell r="K411">
            <v>160990</v>
          </cell>
          <cell r="L411">
            <v>142240</v>
          </cell>
          <cell r="M411">
            <v>123490</v>
          </cell>
        </row>
        <row r="412">
          <cell r="A412">
            <v>5180</v>
          </cell>
          <cell r="B412">
            <v>5200</v>
          </cell>
          <cell r="C412">
            <v>375710</v>
          </cell>
          <cell r="D412">
            <v>346820</v>
          </cell>
          <cell r="E412">
            <v>276070</v>
          </cell>
          <cell r="F412">
            <v>257320</v>
          </cell>
          <cell r="G412">
            <v>238570</v>
          </cell>
          <cell r="H412">
            <v>219820</v>
          </cell>
          <cell r="I412">
            <v>201070</v>
          </cell>
          <cell r="J412">
            <v>182320</v>
          </cell>
          <cell r="K412">
            <v>163570</v>
          </cell>
          <cell r="L412">
            <v>144820</v>
          </cell>
          <cell r="M412">
            <v>126070</v>
          </cell>
        </row>
        <row r="413">
          <cell r="A413">
            <v>5200</v>
          </cell>
          <cell r="B413">
            <v>5220</v>
          </cell>
          <cell r="C413">
            <v>378520</v>
          </cell>
          <cell r="D413">
            <v>349610</v>
          </cell>
          <cell r="E413">
            <v>278650</v>
          </cell>
          <cell r="F413">
            <v>259900</v>
          </cell>
          <cell r="G413">
            <v>241150</v>
          </cell>
          <cell r="H413">
            <v>222400</v>
          </cell>
          <cell r="I413">
            <v>203650</v>
          </cell>
          <cell r="J413">
            <v>184900</v>
          </cell>
          <cell r="K413">
            <v>166150</v>
          </cell>
          <cell r="L413">
            <v>147400</v>
          </cell>
          <cell r="M413">
            <v>128650</v>
          </cell>
        </row>
        <row r="414">
          <cell r="A414">
            <v>5220</v>
          </cell>
          <cell r="B414">
            <v>5240</v>
          </cell>
          <cell r="C414">
            <v>381320</v>
          </cell>
          <cell r="D414">
            <v>352400</v>
          </cell>
          <cell r="E414">
            <v>281230</v>
          </cell>
          <cell r="F414">
            <v>262480</v>
          </cell>
          <cell r="G414">
            <v>243730</v>
          </cell>
          <cell r="H414">
            <v>224980</v>
          </cell>
          <cell r="I414">
            <v>206230</v>
          </cell>
          <cell r="J414">
            <v>187480</v>
          </cell>
          <cell r="K414">
            <v>168730</v>
          </cell>
          <cell r="L414">
            <v>149980</v>
          </cell>
          <cell r="M414">
            <v>131230</v>
          </cell>
        </row>
        <row r="415">
          <cell r="A415">
            <v>5240</v>
          </cell>
          <cell r="B415">
            <v>5260</v>
          </cell>
          <cell r="C415">
            <v>384130</v>
          </cell>
          <cell r="D415">
            <v>355190</v>
          </cell>
          <cell r="E415">
            <v>283810</v>
          </cell>
          <cell r="F415">
            <v>265060</v>
          </cell>
          <cell r="G415">
            <v>246310</v>
          </cell>
          <cell r="H415">
            <v>227560</v>
          </cell>
          <cell r="I415">
            <v>208810</v>
          </cell>
          <cell r="J415">
            <v>190060</v>
          </cell>
          <cell r="K415">
            <v>171310</v>
          </cell>
          <cell r="L415">
            <v>152560</v>
          </cell>
          <cell r="M415">
            <v>133810</v>
          </cell>
        </row>
        <row r="416">
          <cell r="A416">
            <v>5260</v>
          </cell>
          <cell r="B416">
            <v>5280</v>
          </cell>
          <cell r="C416">
            <v>386930</v>
          </cell>
          <cell r="D416">
            <v>357980</v>
          </cell>
          <cell r="E416">
            <v>286390</v>
          </cell>
          <cell r="F416">
            <v>267640</v>
          </cell>
          <cell r="G416">
            <v>248890</v>
          </cell>
          <cell r="H416">
            <v>230140</v>
          </cell>
          <cell r="I416">
            <v>211390</v>
          </cell>
          <cell r="J416">
            <v>192640</v>
          </cell>
          <cell r="K416">
            <v>173890</v>
          </cell>
          <cell r="L416">
            <v>155140</v>
          </cell>
          <cell r="M416">
            <v>136390</v>
          </cell>
        </row>
        <row r="417">
          <cell r="A417">
            <v>5280</v>
          </cell>
          <cell r="B417">
            <v>5300</v>
          </cell>
          <cell r="C417">
            <v>389740</v>
          </cell>
          <cell r="D417">
            <v>360770</v>
          </cell>
          <cell r="E417">
            <v>288970</v>
          </cell>
          <cell r="F417">
            <v>270220</v>
          </cell>
          <cell r="G417">
            <v>251470</v>
          </cell>
          <cell r="H417">
            <v>232720</v>
          </cell>
          <cell r="I417">
            <v>213970</v>
          </cell>
          <cell r="J417">
            <v>195220</v>
          </cell>
          <cell r="K417">
            <v>176470</v>
          </cell>
          <cell r="L417">
            <v>157720</v>
          </cell>
          <cell r="M417">
            <v>138970</v>
          </cell>
        </row>
        <row r="418">
          <cell r="A418">
            <v>5300</v>
          </cell>
          <cell r="B418">
            <v>5320</v>
          </cell>
          <cell r="C418">
            <v>392540</v>
          </cell>
          <cell r="D418">
            <v>363560</v>
          </cell>
          <cell r="E418">
            <v>291550</v>
          </cell>
          <cell r="F418">
            <v>272800</v>
          </cell>
          <cell r="G418">
            <v>254050</v>
          </cell>
          <cell r="H418">
            <v>235300</v>
          </cell>
          <cell r="I418">
            <v>216550</v>
          </cell>
          <cell r="J418">
            <v>197800</v>
          </cell>
          <cell r="K418">
            <v>179050</v>
          </cell>
          <cell r="L418">
            <v>160300</v>
          </cell>
          <cell r="M418">
            <v>141550</v>
          </cell>
        </row>
        <row r="419">
          <cell r="A419">
            <v>5320</v>
          </cell>
          <cell r="B419">
            <v>5340</v>
          </cell>
          <cell r="C419">
            <v>395350</v>
          </cell>
          <cell r="D419">
            <v>366350</v>
          </cell>
          <cell r="E419">
            <v>294130</v>
          </cell>
          <cell r="F419">
            <v>275380</v>
          </cell>
          <cell r="G419">
            <v>256630</v>
          </cell>
          <cell r="H419">
            <v>237880</v>
          </cell>
          <cell r="I419">
            <v>219130</v>
          </cell>
          <cell r="J419">
            <v>200380</v>
          </cell>
          <cell r="K419">
            <v>181630</v>
          </cell>
          <cell r="L419">
            <v>162880</v>
          </cell>
          <cell r="M419">
            <v>144130</v>
          </cell>
        </row>
        <row r="420">
          <cell r="A420">
            <v>5340</v>
          </cell>
          <cell r="B420">
            <v>5360</v>
          </cell>
          <cell r="C420">
            <v>398150</v>
          </cell>
          <cell r="D420">
            <v>369140</v>
          </cell>
          <cell r="E420">
            <v>296710</v>
          </cell>
          <cell r="F420">
            <v>277960</v>
          </cell>
          <cell r="G420">
            <v>259210</v>
          </cell>
          <cell r="H420">
            <v>240460</v>
          </cell>
          <cell r="I420">
            <v>221710</v>
          </cell>
          <cell r="J420">
            <v>202960</v>
          </cell>
          <cell r="K420">
            <v>184210</v>
          </cell>
          <cell r="L420">
            <v>165460</v>
          </cell>
          <cell r="M420">
            <v>146710</v>
          </cell>
        </row>
        <row r="421">
          <cell r="A421">
            <v>5360</v>
          </cell>
          <cell r="B421">
            <v>5380</v>
          </cell>
          <cell r="C421">
            <v>400960</v>
          </cell>
          <cell r="D421">
            <v>371930</v>
          </cell>
          <cell r="E421">
            <v>299290</v>
          </cell>
          <cell r="F421">
            <v>280540</v>
          </cell>
          <cell r="G421">
            <v>261790</v>
          </cell>
          <cell r="H421">
            <v>243040</v>
          </cell>
          <cell r="I421">
            <v>224290</v>
          </cell>
          <cell r="J421">
            <v>205540</v>
          </cell>
          <cell r="K421">
            <v>186790</v>
          </cell>
          <cell r="L421">
            <v>168040</v>
          </cell>
          <cell r="M421">
            <v>149290</v>
          </cell>
        </row>
        <row r="422">
          <cell r="A422">
            <v>5380</v>
          </cell>
          <cell r="B422">
            <v>5400</v>
          </cell>
          <cell r="C422">
            <v>403760</v>
          </cell>
          <cell r="D422">
            <v>374720</v>
          </cell>
          <cell r="E422">
            <v>301870</v>
          </cell>
          <cell r="F422">
            <v>283120</v>
          </cell>
          <cell r="G422">
            <v>264370</v>
          </cell>
          <cell r="H422">
            <v>245620</v>
          </cell>
          <cell r="I422">
            <v>226870</v>
          </cell>
          <cell r="J422">
            <v>208120</v>
          </cell>
          <cell r="K422">
            <v>189370</v>
          </cell>
          <cell r="L422">
            <v>170620</v>
          </cell>
          <cell r="M422">
            <v>151870</v>
          </cell>
        </row>
        <row r="423">
          <cell r="A423">
            <v>5400</v>
          </cell>
          <cell r="B423">
            <v>5420</v>
          </cell>
          <cell r="C423">
            <v>406570</v>
          </cell>
          <cell r="D423">
            <v>377510</v>
          </cell>
          <cell r="E423">
            <v>304450</v>
          </cell>
          <cell r="F423">
            <v>285700</v>
          </cell>
          <cell r="G423">
            <v>266950</v>
          </cell>
          <cell r="H423">
            <v>248200</v>
          </cell>
          <cell r="I423">
            <v>229450</v>
          </cell>
          <cell r="J423">
            <v>210700</v>
          </cell>
          <cell r="K423">
            <v>191950</v>
          </cell>
          <cell r="L423">
            <v>173200</v>
          </cell>
          <cell r="M423">
            <v>154450</v>
          </cell>
        </row>
        <row r="424">
          <cell r="A424">
            <v>5420</v>
          </cell>
          <cell r="B424">
            <v>5440</v>
          </cell>
          <cell r="C424">
            <v>409370</v>
          </cell>
          <cell r="D424">
            <v>380300</v>
          </cell>
          <cell r="E424">
            <v>307030</v>
          </cell>
          <cell r="F424">
            <v>288280</v>
          </cell>
          <cell r="G424">
            <v>269530</v>
          </cell>
          <cell r="H424">
            <v>250780</v>
          </cell>
          <cell r="I424">
            <v>232030</v>
          </cell>
          <cell r="J424">
            <v>213280</v>
          </cell>
          <cell r="K424">
            <v>194530</v>
          </cell>
          <cell r="L424">
            <v>175780</v>
          </cell>
          <cell r="M424">
            <v>157030</v>
          </cell>
        </row>
        <row r="425">
          <cell r="A425">
            <v>5440</v>
          </cell>
          <cell r="B425">
            <v>5460</v>
          </cell>
          <cell r="C425">
            <v>412180</v>
          </cell>
          <cell r="D425">
            <v>383090</v>
          </cell>
          <cell r="E425">
            <v>309610</v>
          </cell>
          <cell r="F425">
            <v>290860</v>
          </cell>
          <cell r="G425">
            <v>272110</v>
          </cell>
          <cell r="H425">
            <v>253360</v>
          </cell>
          <cell r="I425">
            <v>234610</v>
          </cell>
          <cell r="J425">
            <v>215860</v>
          </cell>
          <cell r="K425">
            <v>197110</v>
          </cell>
          <cell r="L425">
            <v>178360</v>
          </cell>
          <cell r="M425">
            <v>159610</v>
          </cell>
        </row>
        <row r="426">
          <cell r="A426">
            <v>5460</v>
          </cell>
          <cell r="B426">
            <v>5480</v>
          </cell>
          <cell r="C426">
            <v>414980</v>
          </cell>
          <cell r="D426">
            <v>385880</v>
          </cell>
          <cell r="E426">
            <v>312190</v>
          </cell>
          <cell r="F426">
            <v>293440</v>
          </cell>
          <cell r="G426">
            <v>274690</v>
          </cell>
          <cell r="H426">
            <v>255940</v>
          </cell>
          <cell r="I426">
            <v>237190</v>
          </cell>
          <cell r="J426">
            <v>218440</v>
          </cell>
          <cell r="K426">
            <v>199690</v>
          </cell>
          <cell r="L426">
            <v>180940</v>
          </cell>
          <cell r="M426">
            <v>162190</v>
          </cell>
        </row>
        <row r="427">
          <cell r="A427">
            <v>5480</v>
          </cell>
          <cell r="B427">
            <v>5500</v>
          </cell>
          <cell r="C427">
            <v>417790</v>
          </cell>
          <cell r="D427">
            <v>388670</v>
          </cell>
          <cell r="E427">
            <v>314770</v>
          </cell>
          <cell r="F427">
            <v>296020</v>
          </cell>
          <cell r="G427">
            <v>277270</v>
          </cell>
          <cell r="H427">
            <v>258520</v>
          </cell>
          <cell r="I427">
            <v>239770</v>
          </cell>
          <cell r="J427">
            <v>221020</v>
          </cell>
          <cell r="K427">
            <v>202270</v>
          </cell>
          <cell r="L427">
            <v>183520</v>
          </cell>
          <cell r="M427">
            <v>164770</v>
          </cell>
        </row>
        <row r="428">
          <cell r="A428">
            <v>5500</v>
          </cell>
          <cell r="B428">
            <v>5520</v>
          </cell>
          <cell r="C428">
            <v>420590</v>
          </cell>
          <cell r="D428">
            <v>391460</v>
          </cell>
          <cell r="E428">
            <v>317350</v>
          </cell>
          <cell r="F428">
            <v>298600</v>
          </cell>
          <cell r="G428">
            <v>279850</v>
          </cell>
          <cell r="H428">
            <v>261100</v>
          </cell>
          <cell r="I428">
            <v>242350</v>
          </cell>
          <cell r="J428">
            <v>223600</v>
          </cell>
          <cell r="K428">
            <v>204850</v>
          </cell>
          <cell r="L428">
            <v>186100</v>
          </cell>
          <cell r="M428">
            <v>167350</v>
          </cell>
        </row>
        <row r="429">
          <cell r="A429">
            <v>5520</v>
          </cell>
          <cell r="B429">
            <v>5540</v>
          </cell>
          <cell r="C429">
            <v>423400</v>
          </cell>
          <cell r="D429">
            <v>394250</v>
          </cell>
          <cell r="E429">
            <v>319930</v>
          </cell>
          <cell r="F429">
            <v>301180</v>
          </cell>
          <cell r="G429">
            <v>282430</v>
          </cell>
          <cell r="H429">
            <v>263680</v>
          </cell>
          <cell r="I429">
            <v>244930</v>
          </cell>
          <cell r="J429">
            <v>226180</v>
          </cell>
          <cell r="K429">
            <v>207430</v>
          </cell>
          <cell r="L429">
            <v>188680</v>
          </cell>
          <cell r="M429">
            <v>169930</v>
          </cell>
        </row>
        <row r="430">
          <cell r="A430">
            <v>5540</v>
          </cell>
          <cell r="B430">
            <v>5560</v>
          </cell>
          <cell r="C430">
            <v>426200</v>
          </cell>
          <cell r="D430">
            <v>397040</v>
          </cell>
          <cell r="E430">
            <v>322510</v>
          </cell>
          <cell r="F430">
            <v>303760</v>
          </cell>
          <cell r="G430">
            <v>285010</v>
          </cell>
          <cell r="H430">
            <v>266260</v>
          </cell>
          <cell r="I430">
            <v>247510</v>
          </cell>
          <cell r="J430">
            <v>228760</v>
          </cell>
          <cell r="K430">
            <v>210010</v>
          </cell>
          <cell r="L430">
            <v>191260</v>
          </cell>
          <cell r="M430">
            <v>172510</v>
          </cell>
        </row>
        <row r="431">
          <cell r="A431">
            <v>5560</v>
          </cell>
          <cell r="B431">
            <v>5580</v>
          </cell>
          <cell r="C431">
            <v>429010</v>
          </cell>
          <cell r="D431">
            <v>399830</v>
          </cell>
          <cell r="E431">
            <v>325090</v>
          </cell>
          <cell r="F431">
            <v>306340</v>
          </cell>
          <cell r="G431">
            <v>287590</v>
          </cell>
          <cell r="H431">
            <v>268840</v>
          </cell>
          <cell r="I431">
            <v>250090</v>
          </cell>
          <cell r="J431">
            <v>231340</v>
          </cell>
          <cell r="K431">
            <v>212590</v>
          </cell>
          <cell r="L431">
            <v>193840</v>
          </cell>
          <cell r="M431">
            <v>175090</v>
          </cell>
        </row>
        <row r="432">
          <cell r="A432">
            <v>5580</v>
          </cell>
          <cell r="B432">
            <v>5600</v>
          </cell>
          <cell r="C432">
            <v>431810</v>
          </cell>
          <cell r="D432">
            <v>402620</v>
          </cell>
          <cell r="E432">
            <v>327670</v>
          </cell>
          <cell r="F432">
            <v>308920</v>
          </cell>
          <cell r="G432">
            <v>290170</v>
          </cell>
          <cell r="H432">
            <v>271420</v>
          </cell>
          <cell r="I432">
            <v>252670</v>
          </cell>
          <cell r="J432">
            <v>233920</v>
          </cell>
          <cell r="K432">
            <v>215170</v>
          </cell>
          <cell r="L432">
            <v>196420</v>
          </cell>
          <cell r="M432">
            <v>177670</v>
          </cell>
        </row>
        <row r="433">
          <cell r="A433">
            <v>5600</v>
          </cell>
          <cell r="B433">
            <v>5620</v>
          </cell>
          <cell r="C433">
            <v>435890</v>
          </cell>
          <cell r="D433">
            <v>405410</v>
          </cell>
          <cell r="E433">
            <v>330250</v>
          </cell>
          <cell r="F433">
            <v>311500</v>
          </cell>
          <cell r="G433">
            <v>292750</v>
          </cell>
          <cell r="H433">
            <v>274000</v>
          </cell>
          <cell r="I433">
            <v>255250</v>
          </cell>
          <cell r="J433">
            <v>236500</v>
          </cell>
          <cell r="K433">
            <v>217750</v>
          </cell>
          <cell r="L433">
            <v>199000</v>
          </cell>
          <cell r="M433">
            <v>180250</v>
          </cell>
        </row>
        <row r="434">
          <cell r="A434">
            <v>5620</v>
          </cell>
          <cell r="B434">
            <v>5640</v>
          </cell>
          <cell r="C434">
            <v>440380</v>
          </cell>
          <cell r="D434">
            <v>408200</v>
          </cell>
          <cell r="E434">
            <v>332830</v>
          </cell>
          <cell r="F434">
            <v>314080</v>
          </cell>
          <cell r="G434">
            <v>295330</v>
          </cell>
          <cell r="H434">
            <v>276580</v>
          </cell>
          <cell r="I434">
            <v>257830</v>
          </cell>
          <cell r="J434">
            <v>239080</v>
          </cell>
          <cell r="K434">
            <v>220330</v>
          </cell>
          <cell r="L434">
            <v>201580</v>
          </cell>
          <cell r="M434">
            <v>182830</v>
          </cell>
        </row>
        <row r="435">
          <cell r="A435">
            <v>5640</v>
          </cell>
          <cell r="B435">
            <v>5660</v>
          </cell>
          <cell r="C435">
            <v>444860</v>
          </cell>
          <cell r="D435">
            <v>410990</v>
          </cell>
          <cell r="E435">
            <v>335410</v>
          </cell>
          <cell r="F435">
            <v>316660</v>
          </cell>
          <cell r="G435">
            <v>297910</v>
          </cell>
          <cell r="H435">
            <v>279160</v>
          </cell>
          <cell r="I435">
            <v>260410</v>
          </cell>
          <cell r="J435">
            <v>241660</v>
          </cell>
          <cell r="K435">
            <v>222910</v>
          </cell>
          <cell r="L435">
            <v>204160</v>
          </cell>
          <cell r="M435">
            <v>185410</v>
          </cell>
        </row>
        <row r="436">
          <cell r="A436">
            <v>5660</v>
          </cell>
          <cell r="B436">
            <v>5680</v>
          </cell>
          <cell r="C436">
            <v>449350</v>
          </cell>
          <cell r="D436">
            <v>413780</v>
          </cell>
          <cell r="E436">
            <v>337990</v>
          </cell>
          <cell r="F436">
            <v>319240</v>
          </cell>
          <cell r="G436">
            <v>300490</v>
          </cell>
          <cell r="H436">
            <v>281740</v>
          </cell>
          <cell r="I436">
            <v>262990</v>
          </cell>
          <cell r="J436">
            <v>244240</v>
          </cell>
          <cell r="K436">
            <v>225490</v>
          </cell>
          <cell r="L436">
            <v>206740</v>
          </cell>
          <cell r="M436">
            <v>187990</v>
          </cell>
        </row>
        <row r="437">
          <cell r="A437">
            <v>5680</v>
          </cell>
          <cell r="B437">
            <v>5700</v>
          </cell>
          <cell r="C437">
            <v>453840</v>
          </cell>
          <cell r="D437">
            <v>416570</v>
          </cell>
          <cell r="E437">
            <v>340570</v>
          </cell>
          <cell r="F437">
            <v>321820</v>
          </cell>
          <cell r="G437">
            <v>303070</v>
          </cell>
          <cell r="H437">
            <v>284320</v>
          </cell>
          <cell r="I437">
            <v>265570</v>
          </cell>
          <cell r="J437">
            <v>246820</v>
          </cell>
          <cell r="K437">
            <v>228070</v>
          </cell>
          <cell r="L437">
            <v>209320</v>
          </cell>
          <cell r="M437">
            <v>190570</v>
          </cell>
        </row>
        <row r="438">
          <cell r="A438">
            <v>5700</v>
          </cell>
          <cell r="B438">
            <v>5720</v>
          </cell>
          <cell r="C438">
            <v>458330</v>
          </cell>
          <cell r="D438">
            <v>419360</v>
          </cell>
          <cell r="E438">
            <v>343150</v>
          </cell>
          <cell r="F438">
            <v>324400</v>
          </cell>
          <cell r="G438">
            <v>305650</v>
          </cell>
          <cell r="H438">
            <v>286900</v>
          </cell>
          <cell r="I438">
            <v>268150</v>
          </cell>
          <cell r="J438">
            <v>249400</v>
          </cell>
          <cell r="K438">
            <v>230650</v>
          </cell>
          <cell r="L438">
            <v>211900</v>
          </cell>
          <cell r="M438">
            <v>193150</v>
          </cell>
        </row>
        <row r="439">
          <cell r="A439">
            <v>5720</v>
          </cell>
          <cell r="B439">
            <v>5740</v>
          </cell>
          <cell r="C439">
            <v>462820</v>
          </cell>
          <cell r="D439">
            <v>422150</v>
          </cell>
          <cell r="E439">
            <v>345730</v>
          </cell>
          <cell r="F439">
            <v>326980</v>
          </cell>
          <cell r="G439">
            <v>308230</v>
          </cell>
          <cell r="H439">
            <v>289480</v>
          </cell>
          <cell r="I439">
            <v>270730</v>
          </cell>
          <cell r="J439">
            <v>251980</v>
          </cell>
          <cell r="K439">
            <v>233230</v>
          </cell>
          <cell r="L439">
            <v>214480</v>
          </cell>
          <cell r="M439">
            <v>195730</v>
          </cell>
        </row>
        <row r="440">
          <cell r="A440">
            <v>5740</v>
          </cell>
          <cell r="B440">
            <v>5760</v>
          </cell>
          <cell r="C440">
            <v>467300</v>
          </cell>
          <cell r="D440">
            <v>424940</v>
          </cell>
          <cell r="E440">
            <v>348310</v>
          </cell>
          <cell r="F440">
            <v>329560</v>
          </cell>
          <cell r="G440">
            <v>310810</v>
          </cell>
          <cell r="H440">
            <v>292060</v>
          </cell>
          <cell r="I440">
            <v>273310</v>
          </cell>
          <cell r="J440">
            <v>254560</v>
          </cell>
          <cell r="K440">
            <v>235810</v>
          </cell>
          <cell r="L440">
            <v>217060</v>
          </cell>
          <cell r="M440">
            <v>198310</v>
          </cell>
        </row>
        <row r="441">
          <cell r="A441">
            <v>5760</v>
          </cell>
          <cell r="B441">
            <v>5780</v>
          </cell>
          <cell r="C441">
            <v>471790</v>
          </cell>
          <cell r="D441">
            <v>427730</v>
          </cell>
          <cell r="E441">
            <v>350890</v>
          </cell>
          <cell r="F441">
            <v>332140</v>
          </cell>
          <cell r="G441">
            <v>313390</v>
          </cell>
          <cell r="H441">
            <v>294640</v>
          </cell>
          <cell r="I441">
            <v>275890</v>
          </cell>
          <cell r="J441">
            <v>257140</v>
          </cell>
          <cell r="K441">
            <v>238390</v>
          </cell>
          <cell r="L441">
            <v>219640</v>
          </cell>
          <cell r="M441">
            <v>200890</v>
          </cell>
        </row>
        <row r="442">
          <cell r="A442">
            <v>5780</v>
          </cell>
          <cell r="B442">
            <v>5800</v>
          </cell>
          <cell r="C442">
            <v>476280</v>
          </cell>
          <cell r="D442">
            <v>430520</v>
          </cell>
          <cell r="E442">
            <v>353470</v>
          </cell>
          <cell r="F442">
            <v>334720</v>
          </cell>
          <cell r="G442">
            <v>315970</v>
          </cell>
          <cell r="H442">
            <v>297220</v>
          </cell>
          <cell r="I442">
            <v>278470</v>
          </cell>
          <cell r="J442">
            <v>259720</v>
          </cell>
          <cell r="K442">
            <v>240970</v>
          </cell>
          <cell r="L442">
            <v>222220</v>
          </cell>
          <cell r="M442">
            <v>203470</v>
          </cell>
        </row>
        <row r="443">
          <cell r="A443">
            <v>5800</v>
          </cell>
          <cell r="B443">
            <v>5820</v>
          </cell>
          <cell r="C443">
            <v>480770</v>
          </cell>
          <cell r="D443">
            <v>433800</v>
          </cell>
          <cell r="E443">
            <v>356050</v>
          </cell>
          <cell r="F443">
            <v>337300</v>
          </cell>
          <cell r="G443">
            <v>318550</v>
          </cell>
          <cell r="H443">
            <v>299800</v>
          </cell>
          <cell r="I443">
            <v>281050</v>
          </cell>
          <cell r="J443">
            <v>262300</v>
          </cell>
          <cell r="K443">
            <v>243550</v>
          </cell>
          <cell r="L443">
            <v>224800</v>
          </cell>
          <cell r="M443">
            <v>206050</v>
          </cell>
        </row>
        <row r="444">
          <cell r="A444">
            <v>5820</v>
          </cell>
          <cell r="B444">
            <v>5840</v>
          </cell>
          <cell r="C444">
            <v>485260</v>
          </cell>
          <cell r="D444">
            <v>438260</v>
          </cell>
          <cell r="E444">
            <v>358630</v>
          </cell>
          <cell r="F444">
            <v>339880</v>
          </cell>
          <cell r="G444">
            <v>321130</v>
          </cell>
          <cell r="H444">
            <v>302380</v>
          </cell>
          <cell r="I444">
            <v>283630</v>
          </cell>
          <cell r="J444">
            <v>264880</v>
          </cell>
          <cell r="K444">
            <v>246130</v>
          </cell>
          <cell r="L444">
            <v>227380</v>
          </cell>
          <cell r="M444">
            <v>208630</v>
          </cell>
        </row>
        <row r="445">
          <cell r="A445">
            <v>5840</v>
          </cell>
          <cell r="B445">
            <v>5860</v>
          </cell>
          <cell r="C445">
            <v>512120</v>
          </cell>
          <cell r="D445">
            <v>465100</v>
          </cell>
          <cell r="E445">
            <v>387100</v>
          </cell>
          <cell r="F445">
            <v>368350</v>
          </cell>
          <cell r="G445">
            <v>349600</v>
          </cell>
          <cell r="H445">
            <v>330850</v>
          </cell>
          <cell r="I445">
            <v>312100</v>
          </cell>
          <cell r="J445">
            <v>293350</v>
          </cell>
          <cell r="K445">
            <v>274600</v>
          </cell>
          <cell r="L445">
            <v>255850</v>
          </cell>
          <cell r="M445">
            <v>237100</v>
          </cell>
        </row>
        <row r="446">
          <cell r="A446">
            <v>5860</v>
          </cell>
          <cell r="B446">
            <v>5880</v>
          </cell>
          <cell r="C446">
            <v>519150</v>
          </cell>
          <cell r="D446">
            <v>472110</v>
          </cell>
          <cell r="E446">
            <v>392240</v>
          </cell>
          <cell r="F446">
            <v>373490</v>
          </cell>
          <cell r="G446">
            <v>354740</v>
          </cell>
          <cell r="H446">
            <v>335990</v>
          </cell>
          <cell r="I446">
            <v>317240</v>
          </cell>
          <cell r="J446">
            <v>298490</v>
          </cell>
          <cell r="K446">
            <v>279740</v>
          </cell>
          <cell r="L446">
            <v>260990</v>
          </cell>
          <cell r="M446">
            <v>242240</v>
          </cell>
        </row>
        <row r="447">
          <cell r="A447">
            <v>5880</v>
          </cell>
          <cell r="B447">
            <v>5900</v>
          </cell>
          <cell r="C447">
            <v>523690</v>
          </cell>
          <cell r="D447">
            <v>476620</v>
          </cell>
          <cell r="E447">
            <v>394880</v>
          </cell>
          <cell r="F447">
            <v>376130</v>
          </cell>
          <cell r="G447">
            <v>357380</v>
          </cell>
          <cell r="H447">
            <v>338630</v>
          </cell>
          <cell r="I447">
            <v>319880</v>
          </cell>
          <cell r="J447">
            <v>301130</v>
          </cell>
          <cell r="K447">
            <v>282380</v>
          </cell>
          <cell r="L447">
            <v>263630</v>
          </cell>
          <cell r="M447">
            <v>244880</v>
          </cell>
        </row>
        <row r="448">
          <cell r="A448">
            <v>5900</v>
          </cell>
          <cell r="B448">
            <v>5920</v>
          </cell>
          <cell r="C448">
            <v>528220</v>
          </cell>
          <cell r="D448">
            <v>481130</v>
          </cell>
          <cell r="E448">
            <v>397520</v>
          </cell>
          <cell r="F448">
            <v>378770</v>
          </cell>
          <cell r="G448">
            <v>360020</v>
          </cell>
          <cell r="H448">
            <v>341270</v>
          </cell>
          <cell r="I448">
            <v>322520</v>
          </cell>
          <cell r="J448">
            <v>303770</v>
          </cell>
          <cell r="K448">
            <v>285020</v>
          </cell>
          <cell r="L448">
            <v>266270</v>
          </cell>
          <cell r="M448">
            <v>247520</v>
          </cell>
        </row>
        <row r="449">
          <cell r="A449">
            <v>5920</v>
          </cell>
          <cell r="B449">
            <v>5940</v>
          </cell>
          <cell r="C449">
            <v>532760</v>
          </cell>
          <cell r="D449">
            <v>485640</v>
          </cell>
          <cell r="E449">
            <v>400160</v>
          </cell>
          <cell r="F449">
            <v>381410</v>
          </cell>
          <cell r="G449">
            <v>362660</v>
          </cell>
          <cell r="H449">
            <v>343910</v>
          </cell>
          <cell r="I449">
            <v>325160</v>
          </cell>
          <cell r="J449">
            <v>306410</v>
          </cell>
          <cell r="K449">
            <v>287660</v>
          </cell>
          <cell r="L449">
            <v>268910</v>
          </cell>
          <cell r="M449">
            <v>250160</v>
          </cell>
        </row>
        <row r="450">
          <cell r="A450">
            <v>5940</v>
          </cell>
          <cell r="B450">
            <v>5960</v>
          </cell>
          <cell r="C450">
            <v>537300</v>
          </cell>
          <cell r="D450">
            <v>490160</v>
          </cell>
          <cell r="E450">
            <v>402800</v>
          </cell>
          <cell r="F450">
            <v>384050</v>
          </cell>
          <cell r="G450">
            <v>365300</v>
          </cell>
          <cell r="H450">
            <v>346550</v>
          </cell>
          <cell r="I450">
            <v>327800</v>
          </cell>
          <cell r="J450">
            <v>309050</v>
          </cell>
          <cell r="K450">
            <v>290300</v>
          </cell>
          <cell r="L450">
            <v>271550</v>
          </cell>
          <cell r="M450">
            <v>252800</v>
          </cell>
        </row>
        <row r="451">
          <cell r="A451">
            <v>5960</v>
          </cell>
          <cell r="B451">
            <v>5980</v>
          </cell>
          <cell r="C451">
            <v>541830</v>
          </cell>
          <cell r="D451">
            <v>494670</v>
          </cell>
          <cell r="E451">
            <v>405440</v>
          </cell>
          <cell r="F451">
            <v>386690</v>
          </cell>
          <cell r="G451">
            <v>367940</v>
          </cell>
          <cell r="H451">
            <v>349190</v>
          </cell>
          <cell r="I451">
            <v>330440</v>
          </cell>
          <cell r="J451">
            <v>311690</v>
          </cell>
          <cell r="K451">
            <v>292940</v>
          </cell>
          <cell r="L451">
            <v>274190</v>
          </cell>
          <cell r="M451">
            <v>255440</v>
          </cell>
        </row>
        <row r="452">
          <cell r="A452">
            <v>5980</v>
          </cell>
          <cell r="B452">
            <v>6000</v>
          </cell>
          <cell r="C452">
            <v>546370</v>
          </cell>
          <cell r="D452">
            <v>499180</v>
          </cell>
          <cell r="E452">
            <v>408080</v>
          </cell>
          <cell r="F452">
            <v>389330</v>
          </cell>
          <cell r="G452">
            <v>370580</v>
          </cell>
          <cell r="H452">
            <v>351830</v>
          </cell>
          <cell r="I452">
            <v>333080</v>
          </cell>
          <cell r="J452">
            <v>314330</v>
          </cell>
          <cell r="K452">
            <v>295580</v>
          </cell>
          <cell r="L452">
            <v>276830</v>
          </cell>
          <cell r="M452">
            <v>258080</v>
          </cell>
        </row>
        <row r="453">
          <cell r="A453">
            <v>6000</v>
          </cell>
          <cell r="B453">
            <v>6020</v>
          </cell>
          <cell r="C453">
            <v>550900</v>
          </cell>
          <cell r="D453">
            <v>503690</v>
          </cell>
          <cell r="E453">
            <v>410720</v>
          </cell>
          <cell r="F453">
            <v>391970</v>
          </cell>
          <cell r="G453">
            <v>373220</v>
          </cell>
          <cell r="H453">
            <v>354470</v>
          </cell>
          <cell r="I453">
            <v>335720</v>
          </cell>
          <cell r="J453">
            <v>316970</v>
          </cell>
          <cell r="K453">
            <v>298220</v>
          </cell>
          <cell r="L453">
            <v>279470</v>
          </cell>
          <cell r="M453">
            <v>260720</v>
          </cell>
        </row>
        <row r="454">
          <cell r="A454">
            <v>6020</v>
          </cell>
          <cell r="B454">
            <v>6040</v>
          </cell>
          <cell r="C454">
            <v>555440</v>
          </cell>
          <cell r="D454">
            <v>508200</v>
          </cell>
          <cell r="E454">
            <v>413360</v>
          </cell>
          <cell r="F454">
            <v>394610</v>
          </cell>
          <cell r="G454">
            <v>375860</v>
          </cell>
          <cell r="H454">
            <v>357110</v>
          </cell>
          <cell r="I454">
            <v>338360</v>
          </cell>
          <cell r="J454">
            <v>319610</v>
          </cell>
          <cell r="K454">
            <v>300860</v>
          </cell>
          <cell r="L454">
            <v>282110</v>
          </cell>
          <cell r="M454">
            <v>263360</v>
          </cell>
        </row>
        <row r="455">
          <cell r="A455">
            <v>6040</v>
          </cell>
          <cell r="B455">
            <v>6060</v>
          </cell>
          <cell r="C455">
            <v>559980</v>
          </cell>
          <cell r="D455">
            <v>512720</v>
          </cell>
          <cell r="E455">
            <v>416000</v>
          </cell>
          <cell r="F455">
            <v>397250</v>
          </cell>
          <cell r="G455">
            <v>378500</v>
          </cell>
          <cell r="H455">
            <v>359750</v>
          </cell>
          <cell r="I455">
            <v>341000</v>
          </cell>
          <cell r="J455">
            <v>322250</v>
          </cell>
          <cell r="K455">
            <v>303500</v>
          </cell>
          <cell r="L455">
            <v>284750</v>
          </cell>
          <cell r="M455">
            <v>266000</v>
          </cell>
        </row>
        <row r="456">
          <cell r="A456">
            <v>6060</v>
          </cell>
          <cell r="B456">
            <v>6080</v>
          </cell>
          <cell r="C456">
            <v>564510</v>
          </cell>
          <cell r="D456">
            <v>517230</v>
          </cell>
          <cell r="E456">
            <v>418640</v>
          </cell>
          <cell r="F456">
            <v>399890</v>
          </cell>
          <cell r="G456">
            <v>381140</v>
          </cell>
          <cell r="H456">
            <v>362390</v>
          </cell>
          <cell r="I456">
            <v>343640</v>
          </cell>
          <cell r="J456">
            <v>324890</v>
          </cell>
          <cell r="K456">
            <v>306140</v>
          </cell>
          <cell r="L456">
            <v>287390</v>
          </cell>
          <cell r="M456">
            <v>268640</v>
          </cell>
        </row>
        <row r="457">
          <cell r="A457">
            <v>6080</v>
          </cell>
          <cell r="B457">
            <v>6100</v>
          </cell>
          <cell r="C457">
            <v>569050</v>
          </cell>
          <cell r="D457">
            <v>521740</v>
          </cell>
          <cell r="E457">
            <v>421280</v>
          </cell>
          <cell r="F457">
            <v>402530</v>
          </cell>
          <cell r="G457">
            <v>383780</v>
          </cell>
          <cell r="H457">
            <v>365030</v>
          </cell>
          <cell r="I457">
            <v>346280</v>
          </cell>
          <cell r="J457">
            <v>327530</v>
          </cell>
          <cell r="K457">
            <v>308780</v>
          </cell>
          <cell r="L457">
            <v>290030</v>
          </cell>
          <cell r="M457">
            <v>271280</v>
          </cell>
        </row>
        <row r="458">
          <cell r="A458">
            <v>6100</v>
          </cell>
          <cell r="B458">
            <v>6120</v>
          </cell>
          <cell r="C458">
            <v>573580</v>
          </cell>
          <cell r="D458">
            <v>526250</v>
          </cell>
          <cell r="E458">
            <v>423920</v>
          </cell>
          <cell r="F458">
            <v>405170</v>
          </cell>
          <cell r="G458">
            <v>386420</v>
          </cell>
          <cell r="H458">
            <v>367670</v>
          </cell>
          <cell r="I458">
            <v>348920</v>
          </cell>
          <cell r="J458">
            <v>330170</v>
          </cell>
          <cell r="K458">
            <v>311420</v>
          </cell>
          <cell r="L458">
            <v>292670</v>
          </cell>
          <cell r="M458">
            <v>273920</v>
          </cell>
        </row>
        <row r="459">
          <cell r="A459">
            <v>6120</v>
          </cell>
          <cell r="B459">
            <v>6140</v>
          </cell>
          <cell r="C459">
            <v>578120</v>
          </cell>
          <cell r="D459">
            <v>530760</v>
          </cell>
          <cell r="E459">
            <v>426560</v>
          </cell>
          <cell r="F459">
            <v>407810</v>
          </cell>
          <cell r="G459">
            <v>389060</v>
          </cell>
          <cell r="H459">
            <v>370310</v>
          </cell>
          <cell r="I459">
            <v>351560</v>
          </cell>
          <cell r="J459">
            <v>332810</v>
          </cell>
          <cell r="K459">
            <v>314060</v>
          </cell>
          <cell r="L459">
            <v>295310</v>
          </cell>
          <cell r="M459">
            <v>276560</v>
          </cell>
        </row>
        <row r="460">
          <cell r="A460">
            <v>6140</v>
          </cell>
          <cell r="B460">
            <v>6160</v>
          </cell>
          <cell r="C460">
            <v>582660</v>
          </cell>
          <cell r="D460">
            <v>535280</v>
          </cell>
          <cell r="E460">
            <v>429200</v>
          </cell>
          <cell r="F460">
            <v>410450</v>
          </cell>
          <cell r="G460">
            <v>391700</v>
          </cell>
          <cell r="H460">
            <v>372950</v>
          </cell>
          <cell r="I460">
            <v>354200</v>
          </cell>
          <cell r="J460">
            <v>335450</v>
          </cell>
          <cell r="K460">
            <v>316700</v>
          </cell>
          <cell r="L460">
            <v>297950</v>
          </cell>
          <cell r="M460">
            <v>279200</v>
          </cell>
        </row>
        <row r="461">
          <cell r="A461">
            <v>6160</v>
          </cell>
          <cell r="B461">
            <v>6180</v>
          </cell>
          <cell r="C461">
            <v>587190</v>
          </cell>
          <cell r="D461">
            <v>539790</v>
          </cell>
          <cell r="E461">
            <v>431840</v>
          </cell>
          <cell r="F461">
            <v>413090</v>
          </cell>
          <cell r="G461">
            <v>394340</v>
          </cell>
          <cell r="H461">
            <v>375590</v>
          </cell>
          <cell r="I461">
            <v>356840</v>
          </cell>
          <cell r="J461">
            <v>338090</v>
          </cell>
          <cell r="K461">
            <v>319340</v>
          </cell>
          <cell r="L461">
            <v>300590</v>
          </cell>
          <cell r="M461">
            <v>281840</v>
          </cell>
        </row>
        <row r="462">
          <cell r="A462">
            <v>6180</v>
          </cell>
          <cell r="B462">
            <v>6200</v>
          </cell>
          <cell r="C462">
            <v>591730</v>
          </cell>
          <cell r="D462">
            <v>544300</v>
          </cell>
          <cell r="E462">
            <v>434480</v>
          </cell>
          <cell r="F462">
            <v>415730</v>
          </cell>
          <cell r="G462">
            <v>396980</v>
          </cell>
          <cell r="H462">
            <v>378230</v>
          </cell>
          <cell r="I462">
            <v>359480</v>
          </cell>
          <cell r="J462">
            <v>340730</v>
          </cell>
          <cell r="K462">
            <v>321980</v>
          </cell>
          <cell r="L462">
            <v>303230</v>
          </cell>
          <cell r="M462">
            <v>284480</v>
          </cell>
        </row>
        <row r="463">
          <cell r="A463">
            <v>6200</v>
          </cell>
          <cell r="B463">
            <v>6220</v>
          </cell>
          <cell r="C463">
            <v>596260</v>
          </cell>
          <cell r="D463">
            <v>548810</v>
          </cell>
          <cell r="E463">
            <v>437120</v>
          </cell>
          <cell r="F463">
            <v>418370</v>
          </cell>
          <cell r="G463">
            <v>399620</v>
          </cell>
          <cell r="H463">
            <v>380870</v>
          </cell>
          <cell r="I463">
            <v>362120</v>
          </cell>
          <cell r="J463">
            <v>343370</v>
          </cell>
          <cell r="K463">
            <v>324620</v>
          </cell>
          <cell r="L463">
            <v>305870</v>
          </cell>
          <cell r="M463">
            <v>287120</v>
          </cell>
        </row>
        <row r="464">
          <cell r="A464">
            <v>6220</v>
          </cell>
          <cell r="B464">
            <v>6240</v>
          </cell>
          <cell r="C464">
            <v>600800</v>
          </cell>
          <cell r="D464">
            <v>553320</v>
          </cell>
          <cell r="E464">
            <v>439760</v>
          </cell>
          <cell r="F464">
            <v>421010</v>
          </cell>
          <cell r="G464">
            <v>402260</v>
          </cell>
          <cell r="H464">
            <v>383510</v>
          </cell>
          <cell r="I464">
            <v>364760</v>
          </cell>
          <cell r="J464">
            <v>346010</v>
          </cell>
          <cell r="K464">
            <v>327260</v>
          </cell>
          <cell r="L464">
            <v>308510</v>
          </cell>
          <cell r="M464">
            <v>289760</v>
          </cell>
        </row>
        <row r="465">
          <cell r="A465">
            <v>6240</v>
          </cell>
          <cell r="B465">
            <v>6260</v>
          </cell>
          <cell r="C465">
            <v>605340</v>
          </cell>
          <cell r="D465">
            <v>557840</v>
          </cell>
          <cell r="E465">
            <v>442400</v>
          </cell>
          <cell r="F465">
            <v>423650</v>
          </cell>
          <cell r="G465">
            <v>404900</v>
          </cell>
          <cell r="H465">
            <v>386150</v>
          </cell>
          <cell r="I465">
            <v>367400</v>
          </cell>
          <cell r="J465">
            <v>348650</v>
          </cell>
          <cell r="K465">
            <v>329900</v>
          </cell>
          <cell r="L465">
            <v>311150</v>
          </cell>
          <cell r="M465">
            <v>292400</v>
          </cell>
        </row>
        <row r="466">
          <cell r="A466">
            <v>6260</v>
          </cell>
          <cell r="B466">
            <v>6280</v>
          </cell>
          <cell r="C466">
            <v>609870</v>
          </cell>
          <cell r="D466">
            <v>562350</v>
          </cell>
          <cell r="E466">
            <v>446060</v>
          </cell>
          <cell r="F466">
            <v>426290</v>
          </cell>
          <cell r="G466">
            <v>407540</v>
          </cell>
          <cell r="H466">
            <v>388790</v>
          </cell>
          <cell r="I466">
            <v>370040</v>
          </cell>
          <cell r="J466">
            <v>351290</v>
          </cell>
          <cell r="K466">
            <v>332540</v>
          </cell>
          <cell r="L466">
            <v>313790</v>
          </cell>
          <cell r="M466">
            <v>295040</v>
          </cell>
        </row>
        <row r="467">
          <cell r="A467">
            <v>6280</v>
          </cell>
          <cell r="B467">
            <v>6300</v>
          </cell>
          <cell r="C467">
            <v>614410</v>
          </cell>
          <cell r="D467">
            <v>566860</v>
          </cell>
          <cell r="E467">
            <v>450280</v>
          </cell>
          <cell r="F467">
            <v>428930</v>
          </cell>
          <cell r="G467">
            <v>410180</v>
          </cell>
          <cell r="H467">
            <v>391430</v>
          </cell>
          <cell r="I467">
            <v>372680</v>
          </cell>
          <cell r="J467">
            <v>353930</v>
          </cell>
          <cell r="K467">
            <v>335180</v>
          </cell>
          <cell r="L467">
            <v>316430</v>
          </cell>
          <cell r="M467">
            <v>297680</v>
          </cell>
        </row>
        <row r="468">
          <cell r="A468">
            <v>6300</v>
          </cell>
          <cell r="B468">
            <v>6320</v>
          </cell>
          <cell r="C468">
            <v>618940</v>
          </cell>
          <cell r="D468">
            <v>571370</v>
          </cell>
          <cell r="E468">
            <v>454510</v>
          </cell>
          <cell r="F468">
            <v>431570</v>
          </cell>
          <cell r="G468">
            <v>412820</v>
          </cell>
          <cell r="H468">
            <v>394070</v>
          </cell>
          <cell r="I468">
            <v>375320</v>
          </cell>
          <cell r="J468">
            <v>356570</v>
          </cell>
          <cell r="K468">
            <v>337820</v>
          </cell>
          <cell r="L468">
            <v>319070</v>
          </cell>
          <cell r="M468">
            <v>300320</v>
          </cell>
        </row>
        <row r="469">
          <cell r="A469">
            <v>6320</v>
          </cell>
          <cell r="B469">
            <v>6340</v>
          </cell>
          <cell r="C469">
            <v>623480</v>
          </cell>
          <cell r="D469">
            <v>575880</v>
          </cell>
          <cell r="E469">
            <v>458730</v>
          </cell>
          <cell r="F469">
            <v>434210</v>
          </cell>
          <cell r="G469">
            <v>415460</v>
          </cell>
          <cell r="H469">
            <v>396710</v>
          </cell>
          <cell r="I469">
            <v>377960</v>
          </cell>
          <cell r="J469">
            <v>359210</v>
          </cell>
          <cell r="K469">
            <v>340460</v>
          </cell>
          <cell r="L469">
            <v>321710</v>
          </cell>
          <cell r="M469">
            <v>302960</v>
          </cell>
        </row>
        <row r="470">
          <cell r="A470">
            <v>6340</v>
          </cell>
          <cell r="B470">
            <v>6360</v>
          </cell>
          <cell r="C470">
            <v>628020</v>
          </cell>
          <cell r="D470">
            <v>580400</v>
          </cell>
          <cell r="E470">
            <v>462960</v>
          </cell>
          <cell r="F470">
            <v>436850</v>
          </cell>
          <cell r="G470">
            <v>418100</v>
          </cell>
          <cell r="H470">
            <v>399350</v>
          </cell>
          <cell r="I470">
            <v>380600</v>
          </cell>
          <cell r="J470">
            <v>361850</v>
          </cell>
          <cell r="K470">
            <v>343100</v>
          </cell>
          <cell r="L470">
            <v>324350</v>
          </cell>
          <cell r="M470">
            <v>305600</v>
          </cell>
        </row>
        <row r="471">
          <cell r="A471">
            <v>6360</v>
          </cell>
          <cell r="B471">
            <v>6380</v>
          </cell>
          <cell r="C471">
            <v>632550</v>
          </cell>
          <cell r="D471">
            <v>584910</v>
          </cell>
          <cell r="E471">
            <v>467180</v>
          </cell>
          <cell r="F471">
            <v>439490</v>
          </cell>
          <cell r="G471">
            <v>420740</v>
          </cell>
          <cell r="H471">
            <v>401990</v>
          </cell>
          <cell r="I471">
            <v>383240</v>
          </cell>
          <cell r="J471">
            <v>364490</v>
          </cell>
          <cell r="K471">
            <v>345740</v>
          </cell>
          <cell r="L471">
            <v>326990</v>
          </cell>
          <cell r="M471">
            <v>308240</v>
          </cell>
        </row>
        <row r="472">
          <cell r="A472">
            <v>6380</v>
          </cell>
          <cell r="B472">
            <v>6400</v>
          </cell>
          <cell r="C472">
            <v>637090</v>
          </cell>
          <cell r="D472">
            <v>589420</v>
          </cell>
          <cell r="E472">
            <v>471400</v>
          </cell>
          <cell r="F472">
            <v>442130</v>
          </cell>
          <cell r="G472">
            <v>423380</v>
          </cell>
          <cell r="H472">
            <v>404630</v>
          </cell>
          <cell r="I472">
            <v>385880</v>
          </cell>
          <cell r="J472">
            <v>367130</v>
          </cell>
          <cell r="K472">
            <v>348380</v>
          </cell>
          <cell r="L472">
            <v>329630</v>
          </cell>
          <cell r="M472">
            <v>310880</v>
          </cell>
        </row>
        <row r="473">
          <cell r="A473">
            <v>6400</v>
          </cell>
          <cell r="B473">
            <v>6420</v>
          </cell>
          <cell r="C473">
            <v>641620</v>
          </cell>
          <cell r="D473">
            <v>593930</v>
          </cell>
          <cell r="E473">
            <v>475630</v>
          </cell>
          <cell r="F473">
            <v>445630</v>
          </cell>
          <cell r="G473">
            <v>426020</v>
          </cell>
          <cell r="H473">
            <v>407270</v>
          </cell>
          <cell r="I473">
            <v>388520</v>
          </cell>
          <cell r="J473">
            <v>369770</v>
          </cell>
          <cell r="K473">
            <v>351020</v>
          </cell>
          <cell r="L473">
            <v>332270</v>
          </cell>
          <cell r="M473">
            <v>313520</v>
          </cell>
        </row>
        <row r="474">
          <cell r="A474">
            <v>6420</v>
          </cell>
          <cell r="B474">
            <v>6440</v>
          </cell>
          <cell r="C474">
            <v>646160</v>
          </cell>
          <cell r="D474">
            <v>598440</v>
          </cell>
          <cell r="E474">
            <v>479850</v>
          </cell>
          <cell r="F474">
            <v>449850</v>
          </cell>
          <cell r="G474">
            <v>428660</v>
          </cell>
          <cell r="H474">
            <v>409910</v>
          </cell>
          <cell r="I474">
            <v>391160</v>
          </cell>
          <cell r="J474">
            <v>372410</v>
          </cell>
          <cell r="K474">
            <v>353660</v>
          </cell>
          <cell r="L474">
            <v>334910</v>
          </cell>
          <cell r="M474">
            <v>316160</v>
          </cell>
        </row>
        <row r="475">
          <cell r="A475">
            <v>6440</v>
          </cell>
          <cell r="B475">
            <v>6460</v>
          </cell>
          <cell r="C475">
            <v>650700</v>
          </cell>
          <cell r="D475">
            <v>602960</v>
          </cell>
          <cell r="E475">
            <v>484080</v>
          </cell>
          <cell r="F475">
            <v>454080</v>
          </cell>
          <cell r="G475">
            <v>431300</v>
          </cell>
          <cell r="H475">
            <v>412550</v>
          </cell>
          <cell r="I475">
            <v>393800</v>
          </cell>
          <cell r="J475">
            <v>375050</v>
          </cell>
          <cell r="K475">
            <v>356300</v>
          </cell>
          <cell r="L475">
            <v>337550</v>
          </cell>
          <cell r="M475">
            <v>318800</v>
          </cell>
        </row>
        <row r="476">
          <cell r="A476">
            <v>6460</v>
          </cell>
          <cell r="B476">
            <v>6480</v>
          </cell>
          <cell r="C476">
            <v>655230</v>
          </cell>
          <cell r="D476">
            <v>607470</v>
          </cell>
          <cell r="E476">
            <v>488300</v>
          </cell>
          <cell r="F476">
            <v>458300</v>
          </cell>
          <cell r="G476">
            <v>433940</v>
          </cell>
          <cell r="H476">
            <v>415190</v>
          </cell>
          <cell r="I476">
            <v>396440</v>
          </cell>
          <cell r="J476">
            <v>377690</v>
          </cell>
          <cell r="K476">
            <v>358940</v>
          </cell>
          <cell r="L476">
            <v>340190</v>
          </cell>
          <cell r="M476">
            <v>321440</v>
          </cell>
        </row>
        <row r="477">
          <cell r="A477">
            <v>6480</v>
          </cell>
          <cell r="B477">
            <v>6500</v>
          </cell>
          <cell r="C477">
            <v>659770</v>
          </cell>
          <cell r="D477">
            <v>611980</v>
          </cell>
          <cell r="E477">
            <v>492520</v>
          </cell>
          <cell r="F477">
            <v>462520</v>
          </cell>
          <cell r="G477">
            <v>436580</v>
          </cell>
          <cell r="H477">
            <v>417830</v>
          </cell>
          <cell r="I477">
            <v>399080</v>
          </cell>
          <cell r="J477">
            <v>380330</v>
          </cell>
          <cell r="K477">
            <v>361580</v>
          </cell>
          <cell r="L477">
            <v>342830</v>
          </cell>
          <cell r="M477">
            <v>324080</v>
          </cell>
        </row>
        <row r="478">
          <cell r="A478">
            <v>6500</v>
          </cell>
          <cell r="B478">
            <v>6520</v>
          </cell>
          <cell r="C478">
            <v>664300</v>
          </cell>
          <cell r="D478">
            <v>616490</v>
          </cell>
          <cell r="E478">
            <v>496750</v>
          </cell>
          <cell r="F478">
            <v>466750</v>
          </cell>
          <cell r="G478">
            <v>439220</v>
          </cell>
          <cell r="H478">
            <v>420470</v>
          </cell>
          <cell r="I478">
            <v>401720</v>
          </cell>
          <cell r="J478">
            <v>382970</v>
          </cell>
          <cell r="K478">
            <v>364220</v>
          </cell>
          <cell r="L478">
            <v>345470</v>
          </cell>
          <cell r="M478">
            <v>326720</v>
          </cell>
        </row>
        <row r="479">
          <cell r="A479">
            <v>6520</v>
          </cell>
          <cell r="B479">
            <v>6540</v>
          </cell>
          <cell r="C479">
            <v>668840</v>
          </cell>
          <cell r="D479">
            <v>621000</v>
          </cell>
          <cell r="E479">
            <v>500970</v>
          </cell>
          <cell r="F479">
            <v>470970</v>
          </cell>
          <cell r="G479">
            <v>441860</v>
          </cell>
          <cell r="H479">
            <v>423110</v>
          </cell>
          <cell r="I479">
            <v>404360</v>
          </cell>
          <cell r="J479">
            <v>385610</v>
          </cell>
          <cell r="K479">
            <v>366860</v>
          </cell>
          <cell r="L479">
            <v>348110</v>
          </cell>
          <cell r="M479">
            <v>329360</v>
          </cell>
        </row>
        <row r="480">
          <cell r="A480">
            <v>6540</v>
          </cell>
          <cell r="B480">
            <v>6560</v>
          </cell>
          <cell r="C480">
            <v>673380</v>
          </cell>
          <cell r="D480">
            <v>625520</v>
          </cell>
          <cell r="E480">
            <v>505200</v>
          </cell>
          <cell r="F480">
            <v>475200</v>
          </cell>
          <cell r="G480">
            <v>445200</v>
          </cell>
          <cell r="H480">
            <v>425750</v>
          </cell>
          <cell r="I480">
            <v>407000</v>
          </cell>
          <cell r="J480">
            <v>388250</v>
          </cell>
          <cell r="K480">
            <v>369500</v>
          </cell>
          <cell r="L480">
            <v>350750</v>
          </cell>
          <cell r="M480">
            <v>332000</v>
          </cell>
        </row>
        <row r="481">
          <cell r="A481">
            <v>6560</v>
          </cell>
          <cell r="B481">
            <v>6580</v>
          </cell>
          <cell r="C481">
            <v>677910</v>
          </cell>
          <cell r="D481">
            <v>630030</v>
          </cell>
          <cell r="E481">
            <v>509420</v>
          </cell>
          <cell r="F481">
            <v>479420</v>
          </cell>
          <cell r="G481">
            <v>449420</v>
          </cell>
          <cell r="H481">
            <v>428390</v>
          </cell>
          <cell r="I481">
            <v>409640</v>
          </cell>
          <cell r="J481">
            <v>390890</v>
          </cell>
          <cell r="K481">
            <v>372140</v>
          </cell>
          <cell r="L481">
            <v>353390</v>
          </cell>
          <cell r="M481">
            <v>334640</v>
          </cell>
        </row>
        <row r="482">
          <cell r="A482">
            <v>6580</v>
          </cell>
          <cell r="B482">
            <v>6600</v>
          </cell>
          <cell r="C482">
            <v>682450</v>
          </cell>
          <cell r="D482">
            <v>634540</v>
          </cell>
          <cell r="E482">
            <v>513640</v>
          </cell>
          <cell r="F482">
            <v>483640</v>
          </cell>
          <cell r="G482">
            <v>453640</v>
          </cell>
          <cell r="H482">
            <v>431030</v>
          </cell>
          <cell r="I482">
            <v>412280</v>
          </cell>
          <cell r="J482">
            <v>393530</v>
          </cell>
          <cell r="K482">
            <v>374780</v>
          </cell>
          <cell r="L482">
            <v>356030</v>
          </cell>
          <cell r="M482">
            <v>337280</v>
          </cell>
        </row>
        <row r="483">
          <cell r="A483">
            <v>6600</v>
          </cell>
          <cell r="B483">
            <v>6620</v>
          </cell>
          <cell r="C483">
            <v>686980</v>
          </cell>
          <cell r="D483">
            <v>639050</v>
          </cell>
          <cell r="E483">
            <v>517870</v>
          </cell>
          <cell r="F483">
            <v>487870</v>
          </cell>
          <cell r="G483">
            <v>457870</v>
          </cell>
          <cell r="H483">
            <v>433670</v>
          </cell>
          <cell r="I483">
            <v>414920</v>
          </cell>
          <cell r="J483">
            <v>396170</v>
          </cell>
          <cell r="K483">
            <v>377420</v>
          </cell>
          <cell r="L483">
            <v>358670</v>
          </cell>
          <cell r="M483">
            <v>339920</v>
          </cell>
        </row>
        <row r="484">
          <cell r="A484">
            <v>6620</v>
          </cell>
          <cell r="B484">
            <v>6640</v>
          </cell>
          <cell r="C484">
            <v>691520</v>
          </cell>
          <cell r="D484">
            <v>643560</v>
          </cell>
          <cell r="E484">
            <v>522090</v>
          </cell>
          <cell r="F484">
            <v>492090</v>
          </cell>
          <cell r="G484">
            <v>462090</v>
          </cell>
          <cell r="H484">
            <v>436310</v>
          </cell>
          <cell r="I484">
            <v>417560</v>
          </cell>
          <cell r="J484">
            <v>398810</v>
          </cell>
          <cell r="K484">
            <v>380060</v>
          </cell>
          <cell r="L484">
            <v>361310</v>
          </cell>
          <cell r="M484">
            <v>342560</v>
          </cell>
        </row>
        <row r="485">
          <cell r="A485">
            <v>6640</v>
          </cell>
          <cell r="B485">
            <v>6660</v>
          </cell>
          <cell r="C485">
            <v>696060</v>
          </cell>
          <cell r="D485">
            <v>648080</v>
          </cell>
          <cell r="E485">
            <v>526320</v>
          </cell>
          <cell r="F485">
            <v>496320</v>
          </cell>
          <cell r="G485">
            <v>466320</v>
          </cell>
          <cell r="H485">
            <v>438950</v>
          </cell>
          <cell r="I485">
            <v>420200</v>
          </cell>
          <cell r="J485">
            <v>401450</v>
          </cell>
          <cell r="K485">
            <v>382700</v>
          </cell>
          <cell r="L485">
            <v>363950</v>
          </cell>
          <cell r="M485">
            <v>345200</v>
          </cell>
        </row>
        <row r="486">
          <cell r="A486">
            <v>6660</v>
          </cell>
          <cell r="B486">
            <v>6680</v>
          </cell>
          <cell r="C486">
            <v>700590</v>
          </cell>
          <cell r="D486">
            <v>652590</v>
          </cell>
          <cell r="E486">
            <v>530540</v>
          </cell>
          <cell r="F486">
            <v>500540</v>
          </cell>
          <cell r="G486">
            <v>470540</v>
          </cell>
          <cell r="H486">
            <v>441590</v>
          </cell>
          <cell r="I486">
            <v>422840</v>
          </cell>
          <cell r="J486">
            <v>404090</v>
          </cell>
          <cell r="K486">
            <v>385340</v>
          </cell>
          <cell r="L486">
            <v>366590</v>
          </cell>
          <cell r="M486">
            <v>347840</v>
          </cell>
        </row>
        <row r="487">
          <cell r="A487">
            <v>6680</v>
          </cell>
          <cell r="B487">
            <v>6700</v>
          </cell>
          <cell r="C487">
            <v>705130</v>
          </cell>
          <cell r="D487">
            <v>657100</v>
          </cell>
          <cell r="E487">
            <v>534760</v>
          </cell>
          <cell r="F487">
            <v>504760</v>
          </cell>
          <cell r="G487">
            <v>474760</v>
          </cell>
          <cell r="H487">
            <v>444760</v>
          </cell>
          <cell r="I487">
            <v>425480</v>
          </cell>
          <cell r="J487">
            <v>406730</v>
          </cell>
          <cell r="K487">
            <v>387980</v>
          </cell>
          <cell r="L487">
            <v>369230</v>
          </cell>
          <cell r="M487">
            <v>350480</v>
          </cell>
        </row>
        <row r="488">
          <cell r="A488">
            <v>6700</v>
          </cell>
          <cell r="B488">
            <v>6720</v>
          </cell>
          <cell r="C488">
            <v>709660</v>
          </cell>
          <cell r="D488">
            <v>661610</v>
          </cell>
          <cell r="E488">
            <v>538990</v>
          </cell>
          <cell r="F488">
            <v>508990</v>
          </cell>
          <cell r="G488">
            <v>478990</v>
          </cell>
          <cell r="H488">
            <v>448990</v>
          </cell>
          <cell r="I488">
            <v>428120</v>
          </cell>
          <cell r="J488">
            <v>409370</v>
          </cell>
          <cell r="K488">
            <v>390620</v>
          </cell>
          <cell r="L488">
            <v>371870</v>
          </cell>
          <cell r="M488">
            <v>353120</v>
          </cell>
        </row>
        <row r="489">
          <cell r="A489">
            <v>6720</v>
          </cell>
          <cell r="B489">
            <v>6740</v>
          </cell>
          <cell r="C489">
            <v>714200</v>
          </cell>
          <cell r="D489">
            <v>666120</v>
          </cell>
          <cell r="E489">
            <v>543210</v>
          </cell>
          <cell r="F489">
            <v>513210</v>
          </cell>
          <cell r="G489">
            <v>483210</v>
          </cell>
          <cell r="H489">
            <v>453210</v>
          </cell>
          <cell r="I489">
            <v>430760</v>
          </cell>
          <cell r="J489">
            <v>412010</v>
          </cell>
          <cell r="K489">
            <v>393260</v>
          </cell>
          <cell r="L489">
            <v>374510</v>
          </cell>
          <cell r="M489">
            <v>355760</v>
          </cell>
        </row>
        <row r="490">
          <cell r="A490">
            <v>6740</v>
          </cell>
          <cell r="B490">
            <v>6760</v>
          </cell>
          <cell r="C490">
            <v>718740</v>
          </cell>
          <cell r="D490">
            <v>670640</v>
          </cell>
          <cell r="E490">
            <v>547440</v>
          </cell>
          <cell r="F490">
            <v>517440</v>
          </cell>
          <cell r="G490">
            <v>487440</v>
          </cell>
          <cell r="H490">
            <v>457440</v>
          </cell>
          <cell r="I490">
            <v>433400</v>
          </cell>
          <cell r="J490">
            <v>414650</v>
          </cell>
          <cell r="K490">
            <v>395900</v>
          </cell>
          <cell r="L490">
            <v>377150</v>
          </cell>
          <cell r="M490">
            <v>358400</v>
          </cell>
        </row>
        <row r="491">
          <cell r="A491">
            <v>6760</v>
          </cell>
          <cell r="B491">
            <v>6780</v>
          </cell>
          <cell r="C491">
            <v>723270</v>
          </cell>
          <cell r="D491">
            <v>675150</v>
          </cell>
          <cell r="E491">
            <v>551660</v>
          </cell>
          <cell r="F491">
            <v>521660</v>
          </cell>
          <cell r="G491">
            <v>491660</v>
          </cell>
          <cell r="H491">
            <v>461660</v>
          </cell>
          <cell r="I491">
            <v>436040</v>
          </cell>
          <cell r="J491">
            <v>417290</v>
          </cell>
          <cell r="K491">
            <v>398540</v>
          </cell>
          <cell r="L491">
            <v>379790</v>
          </cell>
          <cell r="M491">
            <v>361040</v>
          </cell>
        </row>
        <row r="492">
          <cell r="A492">
            <v>6780</v>
          </cell>
          <cell r="B492">
            <v>6800</v>
          </cell>
          <cell r="C492">
            <v>727810</v>
          </cell>
          <cell r="D492">
            <v>679660</v>
          </cell>
          <cell r="E492">
            <v>555880</v>
          </cell>
          <cell r="F492">
            <v>525880</v>
          </cell>
          <cell r="G492">
            <v>495880</v>
          </cell>
          <cell r="H492">
            <v>465880</v>
          </cell>
          <cell r="I492">
            <v>438680</v>
          </cell>
          <cell r="J492">
            <v>419930</v>
          </cell>
          <cell r="K492">
            <v>401180</v>
          </cell>
          <cell r="L492">
            <v>382430</v>
          </cell>
          <cell r="M492">
            <v>363680</v>
          </cell>
        </row>
        <row r="493">
          <cell r="A493">
            <v>6800</v>
          </cell>
          <cell r="B493">
            <v>6820</v>
          </cell>
          <cell r="C493">
            <v>732340</v>
          </cell>
          <cell r="D493">
            <v>684170</v>
          </cell>
          <cell r="E493">
            <v>560110</v>
          </cell>
          <cell r="F493">
            <v>530110</v>
          </cell>
          <cell r="G493">
            <v>500110</v>
          </cell>
          <cell r="H493">
            <v>470110</v>
          </cell>
          <cell r="I493">
            <v>441320</v>
          </cell>
          <cell r="J493">
            <v>422570</v>
          </cell>
          <cell r="K493">
            <v>403820</v>
          </cell>
          <cell r="L493">
            <v>385070</v>
          </cell>
          <cell r="M493">
            <v>366320</v>
          </cell>
        </row>
        <row r="494">
          <cell r="A494">
            <v>6820</v>
          </cell>
          <cell r="B494">
            <v>6840</v>
          </cell>
          <cell r="C494">
            <v>736880</v>
          </cell>
          <cell r="D494">
            <v>688680</v>
          </cell>
          <cell r="E494">
            <v>564330</v>
          </cell>
          <cell r="F494">
            <v>534330</v>
          </cell>
          <cell r="G494">
            <v>504330</v>
          </cell>
          <cell r="H494">
            <v>474330</v>
          </cell>
          <cell r="I494">
            <v>444330</v>
          </cell>
          <cell r="J494">
            <v>425210</v>
          </cell>
          <cell r="K494">
            <v>406460</v>
          </cell>
          <cell r="L494">
            <v>387710</v>
          </cell>
          <cell r="M494">
            <v>368960</v>
          </cell>
        </row>
        <row r="495">
          <cell r="A495">
            <v>6840</v>
          </cell>
          <cell r="B495">
            <v>6860</v>
          </cell>
          <cell r="C495">
            <v>741420</v>
          </cell>
          <cell r="D495">
            <v>693200</v>
          </cell>
          <cell r="E495">
            <v>568560</v>
          </cell>
          <cell r="F495">
            <v>538560</v>
          </cell>
          <cell r="G495">
            <v>508560</v>
          </cell>
          <cell r="H495">
            <v>478560</v>
          </cell>
          <cell r="I495">
            <v>448560</v>
          </cell>
          <cell r="J495">
            <v>427850</v>
          </cell>
          <cell r="K495">
            <v>409100</v>
          </cell>
          <cell r="L495">
            <v>390350</v>
          </cell>
          <cell r="M495">
            <v>371600</v>
          </cell>
        </row>
        <row r="496">
          <cell r="A496">
            <v>6860</v>
          </cell>
          <cell r="B496">
            <v>6880</v>
          </cell>
          <cell r="C496">
            <v>745950</v>
          </cell>
          <cell r="D496">
            <v>697710</v>
          </cell>
          <cell r="E496">
            <v>572780</v>
          </cell>
          <cell r="F496">
            <v>542780</v>
          </cell>
          <cell r="G496">
            <v>512780</v>
          </cell>
          <cell r="H496">
            <v>482780</v>
          </cell>
          <cell r="I496">
            <v>452780</v>
          </cell>
          <cell r="J496">
            <v>430490</v>
          </cell>
          <cell r="K496">
            <v>411740</v>
          </cell>
          <cell r="L496">
            <v>392990</v>
          </cell>
          <cell r="M496">
            <v>374240</v>
          </cell>
        </row>
        <row r="497">
          <cell r="A497">
            <v>6880</v>
          </cell>
          <cell r="B497">
            <v>6900</v>
          </cell>
          <cell r="C497">
            <v>750490</v>
          </cell>
          <cell r="D497">
            <v>702220</v>
          </cell>
          <cell r="E497">
            <v>577000</v>
          </cell>
          <cell r="F497">
            <v>547000</v>
          </cell>
          <cell r="G497">
            <v>517000</v>
          </cell>
          <cell r="H497">
            <v>487000</v>
          </cell>
          <cell r="I497">
            <v>457000</v>
          </cell>
          <cell r="J497">
            <v>433130</v>
          </cell>
          <cell r="K497">
            <v>414380</v>
          </cell>
          <cell r="L497">
            <v>395630</v>
          </cell>
          <cell r="M497">
            <v>376880</v>
          </cell>
        </row>
        <row r="498">
          <cell r="A498">
            <v>6900</v>
          </cell>
          <cell r="B498">
            <v>6920</v>
          </cell>
          <cell r="C498">
            <v>755020</v>
          </cell>
          <cell r="D498">
            <v>706730</v>
          </cell>
          <cell r="E498">
            <v>581230</v>
          </cell>
          <cell r="F498">
            <v>551230</v>
          </cell>
          <cell r="G498">
            <v>521230</v>
          </cell>
          <cell r="H498">
            <v>491230</v>
          </cell>
          <cell r="I498">
            <v>461230</v>
          </cell>
          <cell r="J498">
            <v>435770</v>
          </cell>
          <cell r="K498">
            <v>417020</v>
          </cell>
          <cell r="L498">
            <v>398270</v>
          </cell>
          <cell r="M498">
            <v>379520</v>
          </cell>
        </row>
        <row r="499">
          <cell r="A499">
            <v>6920</v>
          </cell>
          <cell r="B499">
            <v>6940</v>
          </cell>
          <cell r="C499">
            <v>759560</v>
          </cell>
          <cell r="D499">
            <v>711240</v>
          </cell>
          <cell r="E499">
            <v>585450</v>
          </cell>
          <cell r="F499">
            <v>555450</v>
          </cell>
          <cell r="G499">
            <v>525450</v>
          </cell>
          <cell r="H499">
            <v>495450</v>
          </cell>
          <cell r="I499">
            <v>465450</v>
          </cell>
          <cell r="J499">
            <v>438410</v>
          </cell>
          <cell r="K499">
            <v>419660</v>
          </cell>
          <cell r="L499">
            <v>400910</v>
          </cell>
          <cell r="M499">
            <v>382160</v>
          </cell>
        </row>
        <row r="500">
          <cell r="A500">
            <v>6940</v>
          </cell>
          <cell r="B500">
            <v>6960</v>
          </cell>
          <cell r="C500">
            <v>764100</v>
          </cell>
          <cell r="D500">
            <v>715760</v>
          </cell>
          <cell r="E500">
            <v>589680</v>
          </cell>
          <cell r="F500">
            <v>559680</v>
          </cell>
          <cell r="G500">
            <v>529680</v>
          </cell>
          <cell r="H500">
            <v>499680</v>
          </cell>
          <cell r="I500">
            <v>469680</v>
          </cell>
          <cell r="J500">
            <v>441050</v>
          </cell>
          <cell r="K500">
            <v>422300</v>
          </cell>
          <cell r="L500">
            <v>403550</v>
          </cell>
          <cell r="M500">
            <v>384800</v>
          </cell>
        </row>
        <row r="501">
          <cell r="A501">
            <v>6960</v>
          </cell>
          <cell r="B501">
            <v>6980</v>
          </cell>
          <cell r="C501">
            <v>768630</v>
          </cell>
          <cell r="D501">
            <v>720270</v>
          </cell>
          <cell r="E501">
            <v>593900</v>
          </cell>
          <cell r="F501">
            <v>563900</v>
          </cell>
          <cell r="G501">
            <v>533900</v>
          </cell>
          <cell r="H501">
            <v>503900</v>
          </cell>
          <cell r="I501">
            <v>473900</v>
          </cell>
          <cell r="J501">
            <v>443900</v>
          </cell>
          <cell r="K501">
            <v>424940</v>
          </cell>
          <cell r="L501">
            <v>406190</v>
          </cell>
          <cell r="M501">
            <v>387440</v>
          </cell>
        </row>
        <row r="502">
          <cell r="A502">
            <v>6980</v>
          </cell>
          <cell r="B502">
            <v>7000</v>
          </cell>
          <cell r="C502">
            <v>773170</v>
          </cell>
          <cell r="D502">
            <v>724780</v>
          </cell>
          <cell r="E502">
            <v>598120</v>
          </cell>
          <cell r="F502">
            <v>568120</v>
          </cell>
          <cell r="G502">
            <v>538120</v>
          </cell>
          <cell r="H502">
            <v>508120</v>
          </cell>
          <cell r="I502">
            <v>478120</v>
          </cell>
          <cell r="J502">
            <v>448120</v>
          </cell>
          <cell r="K502">
            <v>427580</v>
          </cell>
          <cell r="L502">
            <v>408830</v>
          </cell>
          <cell r="M502">
            <v>390080</v>
          </cell>
        </row>
        <row r="503">
          <cell r="A503">
            <v>7000</v>
          </cell>
          <cell r="B503">
            <v>7020</v>
          </cell>
          <cell r="C503">
            <v>777700</v>
          </cell>
          <cell r="D503">
            <v>729290</v>
          </cell>
          <cell r="E503">
            <v>602350</v>
          </cell>
          <cell r="F503">
            <v>572350</v>
          </cell>
          <cell r="G503">
            <v>542350</v>
          </cell>
          <cell r="H503">
            <v>512350</v>
          </cell>
          <cell r="I503">
            <v>482350</v>
          </cell>
          <cell r="J503">
            <v>452350</v>
          </cell>
          <cell r="K503">
            <v>430220</v>
          </cell>
          <cell r="L503">
            <v>411470</v>
          </cell>
          <cell r="M503">
            <v>392720</v>
          </cell>
        </row>
        <row r="504">
          <cell r="A504">
            <v>7020</v>
          </cell>
          <cell r="B504">
            <v>7040</v>
          </cell>
          <cell r="C504">
            <v>782240</v>
          </cell>
          <cell r="D504">
            <v>733800</v>
          </cell>
          <cell r="E504">
            <v>606570</v>
          </cell>
          <cell r="F504">
            <v>576570</v>
          </cell>
          <cell r="G504">
            <v>546570</v>
          </cell>
          <cell r="H504">
            <v>516570</v>
          </cell>
          <cell r="I504">
            <v>486570</v>
          </cell>
          <cell r="J504">
            <v>456570</v>
          </cell>
          <cell r="K504">
            <v>432860</v>
          </cell>
          <cell r="L504">
            <v>414110</v>
          </cell>
          <cell r="M504">
            <v>395360</v>
          </cell>
        </row>
        <row r="505">
          <cell r="A505">
            <v>7040</v>
          </cell>
          <cell r="B505">
            <v>7060</v>
          </cell>
          <cell r="C505">
            <v>786780</v>
          </cell>
          <cell r="D505">
            <v>738320</v>
          </cell>
          <cell r="E505">
            <v>610800</v>
          </cell>
          <cell r="F505">
            <v>580800</v>
          </cell>
          <cell r="G505">
            <v>550800</v>
          </cell>
          <cell r="H505">
            <v>520800</v>
          </cell>
          <cell r="I505">
            <v>490800</v>
          </cell>
          <cell r="J505">
            <v>460800</v>
          </cell>
          <cell r="K505">
            <v>435500</v>
          </cell>
          <cell r="L505">
            <v>416750</v>
          </cell>
          <cell r="M505">
            <v>398000</v>
          </cell>
        </row>
        <row r="506">
          <cell r="A506">
            <v>7060</v>
          </cell>
          <cell r="B506">
            <v>7080</v>
          </cell>
          <cell r="C506">
            <v>791310</v>
          </cell>
          <cell r="D506">
            <v>742830</v>
          </cell>
          <cell r="E506">
            <v>615020</v>
          </cell>
          <cell r="F506">
            <v>585020</v>
          </cell>
          <cell r="G506">
            <v>555020</v>
          </cell>
          <cell r="H506">
            <v>525020</v>
          </cell>
          <cell r="I506">
            <v>495020</v>
          </cell>
          <cell r="J506">
            <v>465020</v>
          </cell>
          <cell r="K506">
            <v>438140</v>
          </cell>
          <cell r="L506">
            <v>419390</v>
          </cell>
          <cell r="M506">
            <v>400640</v>
          </cell>
        </row>
        <row r="507">
          <cell r="A507">
            <v>7080</v>
          </cell>
          <cell r="B507">
            <v>7100</v>
          </cell>
          <cell r="C507">
            <v>795850</v>
          </cell>
          <cell r="D507">
            <v>747340</v>
          </cell>
          <cell r="E507">
            <v>619240</v>
          </cell>
          <cell r="F507">
            <v>589240</v>
          </cell>
          <cell r="G507">
            <v>559240</v>
          </cell>
          <cell r="H507">
            <v>529240</v>
          </cell>
          <cell r="I507">
            <v>499240</v>
          </cell>
          <cell r="J507">
            <v>469240</v>
          </cell>
          <cell r="K507">
            <v>440780</v>
          </cell>
          <cell r="L507">
            <v>422030</v>
          </cell>
          <cell r="M507">
            <v>403280</v>
          </cell>
        </row>
        <row r="508">
          <cell r="A508">
            <v>7100</v>
          </cell>
          <cell r="B508">
            <v>7120</v>
          </cell>
          <cell r="C508">
            <v>800380</v>
          </cell>
          <cell r="D508">
            <v>751850</v>
          </cell>
          <cell r="E508">
            <v>623470</v>
          </cell>
          <cell r="F508">
            <v>593470</v>
          </cell>
          <cell r="G508">
            <v>563470</v>
          </cell>
          <cell r="H508">
            <v>533470</v>
          </cell>
          <cell r="I508">
            <v>503470</v>
          </cell>
          <cell r="J508">
            <v>473470</v>
          </cell>
          <cell r="K508">
            <v>443470</v>
          </cell>
          <cell r="L508">
            <v>424670</v>
          </cell>
          <cell r="M508">
            <v>405920</v>
          </cell>
        </row>
        <row r="509">
          <cell r="A509">
            <v>7120</v>
          </cell>
          <cell r="B509">
            <v>7140</v>
          </cell>
          <cell r="C509">
            <v>804920</v>
          </cell>
          <cell r="D509">
            <v>756360</v>
          </cell>
          <cell r="E509">
            <v>627690</v>
          </cell>
          <cell r="F509">
            <v>597690</v>
          </cell>
          <cell r="G509">
            <v>567690</v>
          </cell>
          <cell r="H509">
            <v>537690</v>
          </cell>
          <cell r="I509">
            <v>507690</v>
          </cell>
          <cell r="J509">
            <v>477690</v>
          </cell>
          <cell r="K509">
            <v>447690</v>
          </cell>
          <cell r="L509">
            <v>427310</v>
          </cell>
          <cell r="M509">
            <v>408560</v>
          </cell>
        </row>
        <row r="510">
          <cell r="A510">
            <v>7140</v>
          </cell>
          <cell r="B510">
            <v>7160</v>
          </cell>
          <cell r="C510">
            <v>809460</v>
          </cell>
          <cell r="D510">
            <v>760880</v>
          </cell>
          <cell r="E510">
            <v>631920</v>
          </cell>
          <cell r="F510">
            <v>601920</v>
          </cell>
          <cell r="G510">
            <v>571920</v>
          </cell>
          <cell r="H510">
            <v>541920</v>
          </cell>
          <cell r="I510">
            <v>511920</v>
          </cell>
          <cell r="J510">
            <v>481920</v>
          </cell>
          <cell r="K510">
            <v>451920</v>
          </cell>
          <cell r="L510">
            <v>429950</v>
          </cell>
          <cell r="M510">
            <v>411200</v>
          </cell>
        </row>
        <row r="511">
          <cell r="A511">
            <v>7160</v>
          </cell>
          <cell r="B511">
            <v>7180</v>
          </cell>
          <cell r="C511">
            <v>813990</v>
          </cell>
          <cell r="D511">
            <v>765390</v>
          </cell>
          <cell r="E511">
            <v>636140</v>
          </cell>
          <cell r="F511">
            <v>606140</v>
          </cell>
          <cell r="G511">
            <v>576140</v>
          </cell>
          <cell r="H511">
            <v>546140</v>
          </cell>
          <cell r="I511">
            <v>516140</v>
          </cell>
          <cell r="J511">
            <v>486140</v>
          </cell>
          <cell r="K511">
            <v>456140</v>
          </cell>
          <cell r="L511">
            <v>432590</v>
          </cell>
          <cell r="M511">
            <v>413840</v>
          </cell>
        </row>
        <row r="512">
          <cell r="A512">
            <v>7180</v>
          </cell>
          <cell r="B512">
            <v>7200</v>
          </cell>
          <cell r="C512">
            <v>818530</v>
          </cell>
          <cell r="D512">
            <v>769900</v>
          </cell>
          <cell r="E512">
            <v>640360</v>
          </cell>
          <cell r="F512">
            <v>610360</v>
          </cell>
          <cell r="G512">
            <v>580360</v>
          </cell>
          <cell r="H512">
            <v>550360</v>
          </cell>
          <cell r="I512">
            <v>520360</v>
          </cell>
          <cell r="J512">
            <v>490360</v>
          </cell>
          <cell r="K512">
            <v>460360</v>
          </cell>
          <cell r="L512">
            <v>435230</v>
          </cell>
          <cell r="M512">
            <v>416480</v>
          </cell>
        </row>
        <row r="513">
          <cell r="A513">
            <v>7200</v>
          </cell>
          <cell r="B513">
            <v>7220</v>
          </cell>
          <cell r="C513">
            <v>823060</v>
          </cell>
          <cell r="D513">
            <v>774410</v>
          </cell>
          <cell r="E513">
            <v>644590</v>
          </cell>
          <cell r="F513">
            <v>614590</v>
          </cell>
          <cell r="G513">
            <v>584590</v>
          </cell>
          <cell r="H513">
            <v>554590</v>
          </cell>
          <cell r="I513">
            <v>524590</v>
          </cell>
          <cell r="J513">
            <v>494590</v>
          </cell>
          <cell r="K513">
            <v>464590</v>
          </cell>
          <cell r="L513">
            <v>437870</v>
          </cell>
          <cell r="M513">
            <v>419120</v>
          </cell>
        </row>
        <row r="514">
          <cell r="A514">
            <v>7220</v>
          </cell>
          <cell r="B514">
            <v>7240</v>
          </cell>
          <cell r="C514">
            <v>827600</v>
          </cell>
          <cell r="D514">
            <v>778920</v>
          </cell>
          <cell r="E514">
            <v>648810</v>
          </cell>
          <cell r="F514">
            <v>618810</v>
          </cell>
          <cell r="G514">
            <v>588810</v>
          </cell>
          <cell r="H514">
            <v>558810</v>
          </cell>
          <cell r="I514">
            <v>528810</v>
          </cell>
          <cell r="J514">
            <v>498810</v>
          </cell>
          <cell r="K514">
            <v>468810</v>
          </cell>
          <cell r="L514">
            <v>440510</v>
          </cell>
          <cell r="M514">
            <v>421760</v>
          </cell>
        </row>
        <row r="515">
          <cell r="A515">
            <v>7240</v>
          </cell>
          <cell r="B515">
            <v>7260</v>
          </cell>
          <cell r="C515">
            <v>832140</v>
          </cell>
          <cell r="D515">
            <v>783440</v>
          </cell>
          <cell r="E515">
            <v>653040</v>
          </cell>
          <cell r="F515">
            <v>623040</v>
          </cell>
          <cell r="G515">
            <v>593040</v>
          </cell>
          <cell r="H515">
            <v>563040</v>
          </cell>
          <cell r="I515">
            <v>533040</v>
          </cell>
          <cell r="J515">
            <v>503040</v>
          </cell>
          <cell r="K515">
            <v>473040</v>
          </cell>
          <cell r="L515">
            <v>443150</v>
          </cell>
          <cell r="M515">
            <v>424400</v>
          </cell>
        </row>
        <row r="516">
          <cell r="A516">
            <v>7260</v>
          </cell>
          <cell r="B516">
            <v>7280</v>
          </cell>
          <cell r="C516">
            <v>836670</v>
          </cell>
          <cell r="D516">
            <v>787950</v>
          </cell>
          <cell r="E516">
            <v>657260</v>
          </cell>
          <cell r="F516">
            <v>627260</v>
          </cell>
          <cell r="G516">
            <v>597260</v>
          </cell>
          <cell r="H516">
            <v>567260</v>
          </cell>
          <cell r="I516">
            <v>537260</v>
          </cell>
          <cell r="J516">
            <v>507260</v>
          </cell>
          <cell r="K516">
            <v>477260</v>
          </cell>
          <cell r="L516">
            <v>447260</v>
          </cell>
          <cell r="M516">
            <v>427040</v>
          </cell>
        </row>
        <row r="517">
          <cell r="A517">
            <v>7280</v>
          </cell>
          <cell r="B517">
            <v>7300</v>
          </cell>
          <cell r="C517">
            <v>841210</v>
          </cell>
          <cell r="D517">
            <v>792460</v>
          </cell>
          <cell r="E517">
            <v>661480</v>
          </cell>
          <cell r="F517">
            <v>631480</v>
          </cell>
          <cell r="G517">
            <v>601480</v>
          </cell>
          <cell r="H517">
            <v>571480</v>
          </cell>
          <cell r="I517">
            <v>541480</v>
          </cell>
          <cell r="J517">
            <v>511480</v>
          </cell>
          <cell r="K517">
            <v>481480</v>
          </cell>
          <cell r="L517">
            <v>451480</v>
          </cell>
          <cell r="M517">
            <v>429680</v>
          </cell>
        </row>
        <row r="518">
          <cell r="A518">
            <v>7300</v>
          </cell>
          <cell r="B518">
            <v>7320</v>
          </cell>
          <cell r="C518">
            <v>845740</v>
          </cell>
          <cell r="D518">
            <v>796970</v>
          </cell>
          <cell r="E518">
            <v>665710</v>
          </cell>
          <cell r="F518">
            <v>635710</v>
          </cell>
          <cell r="G518">
            <v>605710</v>
          </cell>
          <cell r="H518">
            <v>575710</v>
          </cell>
          <cell r="I518">
            <v>545710</v>
          </cell>
          <cell r="J518">
            <v>515710</v>
          </cell>
          <cell r="K518">
            <v>485710</v>
          </cell>
          <cell r="L518">
            <v>455710</v>
          </cell>
          <cell r="M518">
            <v>432320</v>
          </cell>
        </row>
        <row r="519">
          <cell r="A519">
            <v>7320</v>
          </cell>
          <cell r="B519">
            <v>7340</v>
          </cell>
          <cell r="C519">
            <v>850280</v>
          </cell>
          <cell r="D519">
            <v>801480</v>
          </cell>
          <cell r="E519">
            <v>669930</v>
          </cell>
          <cell r="F519">
            <v>639930</v>
          </cell>
          <cell r="G519">
            <v>609930</v>
          </cell>
          <cell r="H519">
            <v>579930</v>
          </cell>
          <cell r="I519">
            <v>549930</v>
          </cell>
          <cell r="J519">
            <v>519930</v>
          </cell>
          <cell r="K519">
            <v>489930</v>
          </cell>
          <cell r="L519">
            <v>459930</v>
          </cell>
          <cell r="M519">
            <v>434960</v>
          </cell>
        </row>
        <row r="520">
          <cell r="A520">
            <v>7340</v>
          </cell>
          <cell r="B520">
            <v>7360</v>
          </cell>
          <cell r="C520">
            <v>854820</v>
          </cell>
          <cell r="D520">
            <v>806000</v>
          </cell>
          <cell r="E520">
            <v>674160</v>
          </cell>
          <cell r="F520">
            <v>644160</v>
          </cell>
          <cell r="G520">
            <v>614160</v>
          </cell>
          <cell r="H520">
            <v>584160</v>
          </cell>
          <cell r="I520">
            <v>554160</v>
          </cell>
          <cell r="J520">
            <v>524160</v>
          </cell>
          <cell r="K520">
            <v>494160</v>
          </cell>
          <cell r="L520">
            <v>464160</v>
          </cell>
          <cell r="M520">
            <v>437600</v>
          </cell>
        </row>
        <row r="521">
          <cell r="A521">
            <v>7360</v>
          </cell>
          <cell r="B521">
            <v>7380</v>
          </cell>
          <cell r="C521">
            <v>859350</v>
          </cell>
          <cell r="D521">
            <v>810510</v>
          </cell>
          <cell r="E521">
            <v>678380</v>
          </cell>
          <cell r="F521">
            <v>648380</v>
          </cell>
          <cell r="G521">
            <v>618380</v>
          </cell>
          <cell r="H521">
            <v>588380</v>
          </cell>
          <cell r="I521">
            <v>558380</v>
          </cell>
          <cell r="J521">
            <v>528380</v>
          </cell>
          <cell r="K521">
            <v>498380</v>
          </cell>
          <cell r="L521">
            <v>468380</v>
          </cell>
          <cell r="M521">
            <v>440240</v>
          </cell>
        </row>
        <row r="522">
          <cell r="A522">
            <v>7380</v>
          </cell>
          <cell r="B522">
            <v>7400</v>
          </cell>
          <cell r="C522">
            <v>863890</v>
          </cell>
          <cell r="D522">
            <v>815020</v>
          </cell>
          <cell r="E522">
            <v>682600</v>
          </cell>
          <cell r="F522">
            <v>652600</v>
          </cell>
          <cell r="G522">
            <v>622600</v>
          </cell>
          <cell r="H522">
            <v>592600</v>
          </cell>
          <cell r="I522">
            <v>562600</v>
          </cell>
          <cell r="J522">
            <v>532600</v>
          </cell>
          <cell r="K522">
            <v>502600</v>
          </cell>
          <cell r="L522">
            <v>472600</v>
          </cell>
          <cell r="M522">
            <v>442880</v>
          </cell>
        </row>
        <row r="523">
          <cell r="A523">
            <v>7400</v>
          </cell>
          <cell r="B523">
            <v>7420</v>
          </cell>
          <cell r="C523">
            <v>868420</v>
          </cell>
          <cell r="D523">
            <v>819530</v>
          </cell>
          <cell r="E523">
            <v>686830</v>
          </cell>
          <cell r="F523">
            <v>656830</v>
          </cell>
          <cell r="G523">
            <v>626830</v>
          </cell>
          <cell r="H523">
            <v>596830</v>
          </cell>
          <cell r="I523">
            <v>566830</v>
          </cell>
          <cell r="J523">
            <v>536830</v>
          </cell>
          <cell r="K523">
            <v>506830</v>
          </cell>
          <cell r="L523">
            <v>476830</v>
          </cell>
          <cell r="M523">
            <v>446830</v>
          </cell>
        </row>
        <row r="524">
          <cell r="A524">
            <v>7420</v>
          </cell>
          <cell r="B524">
            <v>7440</v>
          </cell>
          <cell r="C524">
            <v>872960</v>
          </cell>
          <cell r="D524">
            <v>824040</v>
          </cell>
          <cell r="E524">
            <v>691050</v>
          </cell>
          <cell r="F524">
            <v>661050</v>
          </cell>
          <cell r="G524">
            <v>631050</v>
          </cell>
          <cell r="H524">
            <v>601050</v>
          </cell>
          <cell r="I524">
            <v>571050</v>
          </cell>
          <cell r="J524">
            <v>541050</v>
          </cell>
          <cell r="K524">
            <v>511050</v>
          </cell>
          <cell r="L524">
            <v>481050</v>
          </cell>
          <cell r="M524">
            <v>451050</v>
          </cell>
        </row>
        <row r="525">
          <cell r="A525">
            <v>7440</v>
          </cell>
          <cell r="B525">
            <v>7460</v>
          </cell>
          <cell r="C525">
            <v>877500</v>
          </cell>
          <cell r="D525">
            <v>828560</v>
          </cell>
          <cell r="E525">
            <v>695280</v>
          </cell>
          <cell r="F525">
            <v>665280</v>
          </cell>
          <cell r="G525">
            <v>635280</v>
          </cell>
          <cell r="H525">
            <v>605280</v>
          </cell>
          <cell r="I525">
            <v>575280</v>
          </cell>
          <cell r="J525">
            <v>545280</v>
          </cell>
          <cell r="K525">
            <v>515280</v>
          </cell>
          <cell r="L525">
            <v>485280</v>
          </cell>
          <cell r="M525">
            <v>455280</v>
          </cell>
        </row>
        <row r="526">
          <cell r="A526">
            <v>7460</v>
          </cell>
          <cell r="B526">
            <v>7480</v>
          </cell>
          <cell r="C526">
            <v>882030</v>
          </cell>
          <cell r="D526">
            <v>833070</v>
          </cell>
          <cell r="E526">
            <v>699500</v>
          </cell>
          <cell r="F526">
            <v>669500</v>
          </cell>
          <cell r="G526">
            <v>639500</v>
          </cell>
          <cell r="H526">
            <v>609500</v>
          </cell>
          <cell r="I526">
            <v>579500</v>
          </cell>
          <cell r="J526">
            <v>549500</v>
          </cell>
          <cell r="K526">
            <v>519500</v>
          </cell>
          <cell r="L526">
            <v>489500</v>
          </cell>
          <cell r="M526">
            <v>459500</v>
          </cell>
        </row>
        <row r="527">
          <cell r="A527">
            <v>7480</v>
          </cell>
          <cell r="B527">
            <v>7500</v>
          </cell>
          <cell r="C527">
            <v>886570</v>
          </cell>
          <cell r="D527">
            <v>837580</v>
          </cell>
          <cell r="E527">
            <v>703720</v>
          </cell>
          <cell r="F527">
            <v>673720</v>
          </cell>
          <cell r="G527">
            <v>643720</v>
          </cell>
          <cell r="H527">
            <v>613720</v>
          </cell>
          <cell r="I527">
            <v>583720</v>
          </cell>
          <cell r="J527">
            <v>553720</v>
          </cell>
          <cell r="K527">
            <v>523720</v>
          </cell>
          <cell r="L527">
            <v>493720</v>
          </cell>
          <cell r="M527">
            <v>463720</v>
          </cell>
        </row>
        <row r="528">
          <cell r="A528">
            <v>7500</v>
          </cell>
          <cell r="B528">
            <v>7520</v>
          </cell>
          <cell r="C528">
            <v>891100</v>
          </cell>
          <cell r="D528">
            <v>842090</v>
          </cell>
          <cell r="E528">
            <v>707950</v>
          </cell>
          <cell r="F528">
            <v>677950</v>
          </cell>
          <cell r="G528">
            <v>647950</v>
          </cell>
          <cell r="H528">
            <v>617950</v>
          </cell>
          <cell r="I528">
            <v>587950</v>
          </cell>
          <cell r="J528">
            <v>557950</v>
          </cell>
          <cell r="K528">
            <v>527950</v>
          </cell>
          <cell r="L528">
            <v>497950</v>
          </cell>
          <cell r="M528">
            <v>467950</v>
          </cell>
        </row>
        <row r="529">
          <cell r="A529">
            <v>7520</v>
          </cell>
          <cell r="B529">
            <v>7540</v>
          </cell>
          <cell r="C529">
            <v>895640</v>
          </cell>
          <cell r="D529">
            <v>846600</v>
          </cell>
          <cell r="E529">
            <v>712170</v>
          </cell>
          <cell r="F529">
            <v>682170</v>
          </cell>
          <cell r="G529">
            <v>652170</v>
          </cell>
          <cell r="H529">
            <v>622170</v>
          </cell>
          <cell r="I529">
            <v>592170</v>
          </cell>
          <cell r="J529">
            <v>562170</v>
          </cell>
          <cell r="K529">
            <v>532170</v>
          </cell>
          <cell r="L529">
            <v>502170</v>
          </cell>
          <cell r="M529">
            <v>472170</v>
          </cell>
        </row>
        <row r="530">
          <cell r="A530">
            <v>7540</v>
          </cell>
          <cell r="B530">
            <v>7560</v>
          </cell>
          <cell r="C530">
            <v>900180</v>
          </cell>
          <cell r="D530">
            <v>851120</v>
          </cell>
          <cell r="E530">
            <v>716400</v>
          </cell>
          <cell r="F530">
            <v>686400</v>
          </cell>
          <cell r="G530">
            <v>656400</v>
          </cell>
          <cell r="H530">
            <v>626400</v>
          </cell>
          <cell r="I530">
            <v>596400</v>
          </cell>
          <cell r="J530">
            <v>566400</v>
          </cell>
          <cell r="K530">
            <v>536400</v>
          </cell>
          <cell r="L530">
            <v>506400</v>
          </cell>
          <cell r="M530">
            <v>476400</v>
          </cell>
        </row>
        <row r="531">
          <cell r="A531">
            <v>7560</v>
          </cell>
          <cell r="B531">
            <v>7580</v>
          </cell>
          <cell r="C531">
            <v>904710</v>
          </cell>
          <cell r="D531">
            <v>855630</v>
          </cell>
          <cell r="E531">
            <v>720620</v>
          </cell>
          <cell r="F531">
            <v>690620</v>
          </cell>
          <cell r="G531">
            <v>660620</v>
          </cell>
          <cell r="H531">
            <v>630620</v>
          </cell>
          <cell r="I531">
            <v>600620</v>
          </cell>
          <cell r="J531">
            <v>570620</v>
          </cell>
          <cell r="K531">
            <v>540620</v>
          </cell>
          <cell r="L531">
            <v>510620</v>
          </cell>
          <cell r="M531">
            <v>480620</v>
          </cell>
        </row>
        <row r="532">
          <cell r="A532">
            <v>7580</v>
          </cell>
          <cell r="B532">
            <v>7600</v>
          </cell>
          <cell r="C532">
            <v>909250</v>
          </cell>
          <cell r="D532">
            <v>860140</v>
          </cell>
          <cell r="E532">
            <v>724840</v>
          </cell>
          <cell r="F532">
            <v>694840</v>
          </cell>
          <cell r="G532">
            <v>664840</v>
          </cell>
          <cell r="H532">
            <v>634840</v>
          </cell>
          <cell r="I532">
            <v>604840</v>
          </cell>
          <cell r="J532">
            <v>574840</v>
          </cell>
          <cell r="K532">
            <v>544840</v>
          </cell>
          <cell r="L532">
            <v>514840</v>
          </cell>
          <cell r="M532">
            <v>484840</v>
          </cell>
        </row>
        <row r="533">
          <cell r="A533">
            <v>7600</v>
          </cell>
          <cell r="B533">
            <v>7620</v>
          </cell>
          <cell r="C533">
            <v>913780</v>
          </cell>
          <cell r="D533">
            <v>864650</v>
          </cell>
          <cell r="E533">
            <v>729070</v>
          </cell>
          <cell r="F533">
            <v>699070</v>
          </cell>
          <cell r="G533">
            <v>669070</v>
          </cell>
          <cell r="H533">
            <v>639070</v>
          </cell>
          <cell r="I533">
            <v>609070</v>
          </cell>
          <cell r="J533">
            <v>579070</v>
          </cell>
          <cell r="K533">
            <v>549070</v>
          </cell>
          <cell r="L533">
            <v>519070</v>
          </cell>
          <cell r="M533">
            <v>489070</v>
          </cell>
        </row>
        <row r="534">
          <cell r="A534">
            <v>7620</v>
          </cell>
          <cell r="B534">
            <v>7640</v>
          </cell>
          <cell r="C534">
            <v>918320</v>
          </cell>
          <cell r="D534">
            <v>869160</v>
          </cell>
          <cell r="E534">
            <v>733290</v>
          </cell>
          <cell r="F534">
            <v>703290</v>
          </cell>
          <cell r="G534">
            <v>673290</v>
          </cell>
          <cell r="H534">
            <v>643290</v>
          </cell>
          <cell r="I534">
            <v>613290</v>
          </cell>
          <cell r="J534">
            <v>583290</v>
          </cell>
          <cell r="K534">
            <v>553290</v>
          </cell>
          <cell r="L534">
            <v>523290</v>
          </cell>
          <cell r="M534">
            <v>493290</v>
          </cell>
        </row>
        <row r="535">
          <cell r="A535">
            <v>7640</v>
          </cell>
          <cell r="B535">
            <v>7660</v>
          </cell>
          <cell r="C535">
            <v>922860</v>
          </cell>
          <cell r="D535">
            <v>873680</v>
          </cell>
          <cell r="E535">
            <v>737520</v>
          </cell>
          <cell r="F535">
            <v>707520</v>
          </cell>
          <cell r="G535">
            <v>677520</v>
          </cell>
          <cell r="H535">
            <v>647520</v>
          </cell>
          <cell r="I535">
            <v>617520</v>
          </cell>
          <cell r="J535">
            <v>587520</v>
          </cell>
          <cell r="K535">
            <v>557520</v>
          </cell>
          <cell r="L535">
            <v>527520</v>
          </cell>
          <cell r="M535">
            <v>497520</v>
          </cell>
        </row>
        <row r="536">
          <cell r="A536">
            <v>7660</v>
          </cell>
          <cell r="B536">
            <v>7680</v>
          </cell>
          <cell r="C536">
            <v>927390</v>
          </cell>
          <cell r="D536">
            <v>878190</v>
          </cell>
          <cell r="E536">
            <v>741740</v>
          </cell>
          <cell r="F536">
            <v>711740</v>
          </cell>
          <cell r="G536">
            <v>681740</v>
          </cell>
          <cell r="H536">
            <v>651740</v>
          </cell>
          <cell r="I536">
            <v>621740</v>
          </cell>
          <cell r="J536">
            <v>591740</v>
          </cell>
          <cell r="K536">
            <v>561740</v>
          </cell>
          <cell r="L536">
            <v>531740</v>
          </cell>
          <cell r="M536">
            <v>501740</v>
          </cell>
        </row>
        <row r="537">
          <cell r="A537">
            <v>7680</v>
          </cell>
          <cell r="B537">
            <v>7700</v>
          </cell>
          <cell r="C537">
            <v>931930</v>
          </cell>
          <cell r="D537">
            <v>882700</v>
          </cell>
          <cell r="E537">
            <v>745960</v>
          </cell>
          <cell r="F537">
            <v>715960</v>
          </cell>
          <cell r="G537">
            <v>685960</v>
          </cell>
          <cell r="H537">
            <v>655960</v>
          </cell>
          <cell r="I537">
            <v>625960</v>
          </cell>
          <cell r="J537">
            <v>595960</v>
          </cell>
          <cell r="K537">
            <v>565960</v>
          </cell>
          <cell r="L537">
            <v>535960</v>
          </cell>
          <cell r="M537">
            <v>505960</v>
          </cell>
        </row>
        <row r="538">
          <cell r="A538">
            <v>7700</v>
          </cell>
          <cell r="B538">
            <v>7720</v>
          </cell>
          <cell r="C538">
            <v>936460</v>
          </cell>
          <cell r="D538">
            <v>887210</v>
          </cell>
          <cell r="E538">
            <v>750190</v>
          </cell>
          <cell r="F538">
            <v>720190</v>
          </cell>
          <cell r="G538">
            <v>690190</v>
          </cell>
          <cell r="H538">
            <v>660190</v>
          </cell>
          <cell r="I538">
            <v>630190</v>
          </cell>
          <cell r="J538">
            <v>600190</v>
          </cell>
          <cell r="K538">
            <v>570190</v>
          </cell>
          <cell r="L538">
            <v>540190</v>
          </cell>
          <cell r="M538">
            <v>510190</v>
          </cell>
        </row>
        <row r="539">
          <cell r="A539">
            <v>7720</v>
          </cell>
          <cell r="B539">
            <v>7740</v>
          </cell>
          <cell r="C539">
            <v>941000</v>
          </cell>
          <cell r="D539">
            <v>891720</v>
          </cell>
          <cell r="E539">
            <v>754410</v>
          </cell>
          <cell r="F539">
            <v>724410</v>
          </cell>
          <cell r="G539">
            <v>694410</v>
          </cell>
          <cell r="H539">
            <v>664410</v>
          </cell>
          <cell r="I539">
            <v>634410</v>
          </cell>
          <cell r="J539">
            <v>604410</v>
          </cell>
          <cell r="K539">
            <v>574410</v>
          </cell>
          <cell r="L539">
            <v>544410</v>
          </cell>
          <cell r="M539">
            <v>514410</v>
          </cell>
        </row>
        <row r="540">
          <cell r="A540">
            <v>7740</v>
          </cell>
          <cell r="B540">
            <v>7760</v>
          </cell>
          <cell r="C540">
            <v>945540</v>
          </cell>
          <cell r="D540">
            <v>896240</v>
          </cell>
          <cell r="E540">
            <v>758640</v>
          </cell>
          <cell r="F540">
            <v>728640</v>
          </cell>
          <cell r="G540">
            <v>698640</v>
          </cell>
          <cell r="H540">
            <v>668640</v>
          </cell>
          <cell r="I540">
            <v>638640</v>
          </cell>
          <cell r="J540">
            <v>608640</v>
          </cell>
          <cell r="K540">
            <v>578640</v>
          </cell>
          <cell r="L540">
            <v>548640</v>
          </cell>
          <cell r="M540">
            <v>518640</v>
          </cell>
        </row>
        <row r="541">
          <cell r="A541">
            <v>7760</v>
          </cell>
          <cell r="B541">
            <v>7780</v>
          </cell>
          <cell r="C541">
            <v>950070</v>
          </cell>
          <cell r="D541">
            <v>900750</v>
          </cell>
          <cell r="E541">
            <v>762860</v>
          </cell>
          <cell r="F541">
            <v>732860</v>
          </cell>
          <cell r="G541">
            <v>702860</v>
          </cell>
          <cell r="H541">
            <v>672860</v>
          </cell>
          <cell r="I541">
            <v>642860</v>
          </cell>
          <cell r="J541">
            <v>612860</v>
          </cell>
          <cell r="K541">
            <v>582860</v>
          </cell>
          <cell r="L541">
            <v>552860</v>
          </cell>
          <cell r="M541">
            <v>522860</v>
          </cell>
        </row>
        <row r="542">
          <cell r="A542">
            <v>7780</v>
          </cell>
          <cell r="B542">
            <v>7800</v>
          </cell>
          <cell r="C542">
            <v>954610</v>
          </cell>
          <cell r="D542">
            <v>905260</v>
          </cell>
          <cell r="E542">
            <v>767080</v>
          </cell>
          <cell r="F542">
            <v>737080</v>
          </cell>
          <cell r="G542">
            <v>707080</v>
          </cell>
          <cell r="H542">
            <v>677080</v>
          </cell>
          <cell r="I542">
            <v>647080</v>
          </cell>
          <cell r="J542">
            <v>617080</v>
          </cell>
          <cell r="K542">
            <v>587080</v>
          </cell>
          <cell r="L542">
            <v>557080</v>
          </cell>
          <cell r="M542">
            <v>527080</v>
          </cell>
        </row>
        <row r="543">
          <cell r="A543">
            <v>7800</v>
          </cell>
          <cell r="B543">
            <v>7820</v>
          </cell>
          <cell r="C543">
            <v>959140</v>
          </cell>
          <cell r="D543">
            <v>909770</v>
          </cell>
          <cell r="E543">
            <v>771310</v>
          </cell>
          <cell r="F543">
            <v>741310</v>
          </cell>
          <cell r="G543">
            <v>711310</v>
          </cell>
          <cell r="H543">
            <v>681310</v>
          </cell>
          <cell r="I543">
            <v>651310</v>
          </cell>
          <cell r="J543">
            <v>621310</v>
          </cell>
          <cell r="K543">
            <v>591310</v>
          </cell>
          <cell r="L543">
            <v>561310</v>
          </cell>
          <cell r="M543">
            <v>531310</v>
          </cell>
        </row>
        <row r="544">
          <cell r="A544">
            <v>7820</v>
          </cell>
          <cell r="B544">
            <v>7840</v>
          </cell>
          <cell r="C544">
            <v>963680</v>
          </cell>
          <cell r="D544">
            <v>914280</v>
          </cell>
          <cell r="E544">
            <v>775530</v>
          </cell>
          <cell r="F544">
            <v>745530</v>
          </cell>
          <cell r="G544">
            <v>715530</v>
          </cell>
          <cell r="H544">
            <v>685530</v>
          </cell>
          <cell r="I544">
            <v>655530</v>
          </cell>
          <cell r="J544">
            <v>625530</v>
          </cell>
          <cell r="K544">
            <v>595530</v>
          </cell>
          <cell r="L544">
            <v>565530</v>
          </cell>
          <cell r="M544">
            <v>535530</v>
          </cell>
        </row>
        <row r="545">
          <cell r="A545">
            <v>7840</v>
          </cell>
          <cell r="B545">
            <v>7860</v>
          </cell>
          <cell r="C545">
            <v>968220</v>
          </cell>
          <cell r="D545">
            <v>918800</v>
          </cell>
          <cell r="E545">
            <v>779760</v>
          </cell>
          <cell r="F545">
            <v>749760</v>
          </cell>
          <cell r="G545">
            <v>719760</v>
          </cell>
          <cell r="H545">
            <v>689760</v>
          </cell>
          <cell r="I545">
            <v>659760</v>
          </cell>
          <cell r="J545">
            <v>629760</v>
          </cell>
          <cell r="K545">
            <v>599760</v>
          </cell>
          <cell r="L545">
            <v>569760</v>
          </cell>
          <cell r="M545">
            <v>539760</v>
          </cell>
        </row>
        <row r="546">
          <cell r="A546">
            <v>7860</v>
          </cell>
          <cell r="B546">
            <v>7880</v>
          </cell>
          <cell r="C546">
            <v>972750</v>
          </cell>
          <cell r="D546">
            <v>923310</v>
          </cell>
          <cell r="E546">
            <v>783980</v>
          </cell>
          <cell r="F546">
            <v>753980</v>
          </cell>
          <cell r="G546">
            <v>723980</v>
          </cell>
          <cell r="H546">
            <v>693980</v>
          </cell>
          <cell r="I546">
            <v>663980</v>
          </cell>
          <cell r="J546">
            <v>633980</v>
          </cell>
          <cell r="K546">
            <v>603980</v>
          </cell>
          <cell r="L546">
            <v>573980</v>
          </cell>
          <cell r="M546">
            <v>543980</v>
          </cell>
        </row>
        <row r="547">
          <cell r="A547">
            <v>7880</v>
          </cell>
          <cell r="B547">
            <v>7900</v>
          </cell>
          <cell r="C547">
            <v>977290</v>
          </cell>
          <cell r="D547">
            <v>927820</v>
          </cell>
          <cell r="E547">
            <v>788200</v>
          </cell>
          <cell r="F547">
            <v>758200</v>
          </cell>
          <cell r="G547">
            <v>728200</v>
          </cell>
          <cell r="H547">
            <v>698200</v>
          </cell>
          <cell r="I547">
            <v>668200</v>
          </cell>
          <cell r="J547">
            <v>638200</v>
          </cell>
          <cell r="K547">
            <v>608200</v>
          </cell>
          <cell r="L547">
            <v>578200</v>
          </cell>
          <cell r="M547">
            <v>548200</v>
          </cell>
        </row>
        <row r="548">
          <cell r="A548">
            <v>7900</v>
          </cell>
          <cell r="B548">
            <v>7920</v>
          </cell>
          <cell r="C548">
            <v>981820</v>
          </cell>
          <cell r="D548">
            <v>932330</v>
          </cell>
          <cell r="E548">
            <v>792430</v>
          </cell>
          <cell r="F548">
            <v>762430</v>
          </cell>
          <cell r="G548">
            <v>732430</v>
          </cell>
          <cell r="H548">
            <v>702430</v>
          </cell>
          <cell r="I548">
            <v>672430</v>
          </cell>
          <cell r="J548">
            <v>642430</v>
          </cell>
          <cell r="K548">
            <v>612430</v>
          </cell>
          <cell r="L548">
            <v>582430</v>
          </cell>
          <cell r="M548">
            <v>552430</v>
          </cell>
        </row>
        <row r="549">
          <cell r="A549">
            <v>7920</v>
          </cell>
          <cell r="B549">
            <v>7940</v>
          </cell>
          <cell r="C549">
            <v>986360</v>
          </cell>
          <cell r="D549">
            <v>936840</v>
          </cell>
          <cell r="E549">
            <v>796650</v>
          </cell>
          <cell r="F549">
            <v>766650</v>
          </cell>
          <cell r="G549">
            <v>736650</v>
          </cell>
          <cell r="H549">
            <v>706650</v>
          </cell>
          <cell r="I549">
            <v>676650</v>
          </cell>
          <cell r="J549">
            <v>646650</v>
          </cell>
          <cell r="K549">
            <v>616650</v>
          </cell>
          <cell r="L549">
            <v>586650</v>
          </cell>
          <cell r="M549">
            <v>556650</v>
          </cell>
        </row>
        <row r="550">
          <cell r="A550">
            <v>7940</v>
          </cell>
          <cell r="B550">
            <v>7960</v>
          </cell>
          <cell r="C550">
            <v>990900</v>
          </cell>
          <cell r="D550">
            <v>941360</v>
          </cell>
          <cell r="E550">
            <v>800880</v>
          </cell>
          <cell r="F550">
            <v>770880</v>
          </cell>
          <cell r="G550">
            <v>740880</v>
          </cell>
          <cell r="H550">
            <v>710880</v>
          </cell>
          <cell r="I550">
            <v>680880</v>
          </cell>
          <cell r="J550">
            <v>650880</v>
          </cell>
          <cell r="K550">
            <v>620880</v>
          </cell>
          <cell r="L550">
            <v>590880</v>
          </cell>
          <cell r="M550">
            <v>560880</v>
          </cell>
        </row>
        <row r="551">
          <cell r="A551">
            <v>7960</v>
          </cell>
          <cell r="B551">
            <v>7980</v>
          </cell>
          <cell r="C551">
            <v>995430</v>
          </cell>
          <cell r="D551">
            <v>945870</v>
          </cell>
          <cell r="E551">
            <v>805100</v>
          </cell>
          <cell r="F551">
            <v>775100</v>
          </cell>
          <cell r="G551">
            <v>745100</v>
          </cell>
          <cell r="H551">
            <v>715100</v>
          </cell>
          <cell r="I551">
            <v>685100</v>
          </cell>
          <cell r="J551">
            <v>655100</v>
          </cell>
          <cell r="K551">
            <v>625100</v>
          </cell>
          <cell r="L551">
            <v>595100</v>
          </cell>
          <cell r="M551">
            <v>565100</v>
          </cell>
        </row>
        <row r="552">
          <cell r="A552">
            <v>7980</v>
          </cell>
          <cell r="B552">
            <v>8000</v>
          </cell>
          <cell r="C552">
            <v>999970</v>
          </cell>
          <cell r="D552">
            <v>950380</v>
          </cell>
          <cell r="E552">
            <v>809320</v>
          </cell>
          <cell r="F552">
            <v>779320</v>
          </cell>
          <cell r="G552">
            <v>749320</v>
          </cell>
          <cell r="H552">
            <v>719320</v>
          </cell>
          <cell r="I552">
            <v>689320</v>
          </cell>
          <cell r="J552">
            <v>659320</v>
          </cell>
          <cell r="K552">
            <v>629320</v>
          </cell>
          <cell r="L552">
            <v>599320</v>
          </cell>
          <cell r="M552">
            <v>569320</v>
          </cell>
        </row>
        <row r="553">
          <cell r="A553">
            <v>8000</v>
          </cell>
          <cell r="B553">
            <v>8020</v>
          </cell>
          <cell r="C553">
            <v>1004500</v>
          </cell>
          <cell r="D553">
            <v>954890</v>
          </cell>
          <cell r="E553">
            <v>813550</v>
          </cell>
          <cell r="F553">
            <v>783550</v>
          </cell>
          <cell r="G553">
            <v>753550</v>
          </cell>
          <cell r="H553">
            <v>723550</v>
          </cell>
          <cell r="I553">
            <v>693550</v>
          </cell>
          <cell r="J553">
            <v>663550</v>
          </cell>
          <cell r="K553">
            <v>633550</v>
          </cell>
          <cell r="L553">
            <v>603550</v>
          </cell>
          <cell r="M553">
            <v>573550</v>
          </cell>
        </row>
        <row r="554">
          <cell r="A554">
            <v>8020</v>
          </cell>
          <cell r="B554">
            <v>8040</v>
          </cell>
          <cell r="C554">
            <v>1009040</v>
          </cell>
          <cell r="D554">
            <v>959400</v>
          </cell>
          <cell r="E554">
            <v>817770</v>
          </cell>
          <cell r="F554">
            <v>787770</v>
          </cell>
          <cell r="G554">
            <v>757770</v>
          </cell>
          <cell r="H554">
            <v>727770</v>
          </cell>
          <cell r="I554">
            <v>697770</v>
          </cell>
          <cell r="J554">
            <v>667770</v>
          </cell>
          <cell r="K554">
            <v>637770</v>
          </cell>
          <cell r="L554">
            <v>607770</v>
          </cell>
          <cell r="M554">
            <v>577770</v>
          </cell>
        </row>
        <row r="555">
          <cell r="A555">
            <v>8040</v>
          </cell>
          <cell r="B555">
            <v>8060</v>
          </cell>
          <cell r="C555">
            <v>1013580</v>
          </cell>
          <cell r="D555">
            <v>963920</v>
          </cell>
          <cell r="E555">
            <v>822000</v>
          </cell>
          <cell r="F555">
            <v>792000</v>
          </cell>
          <cell r="G555">
            <v>762000</v>
          </cell>
          <cell r="H555">
            <v>732000</v>
          </cell>
          <cell r="I555">
            <v>702000</v>
          </cell>
          <cell r="J555">
            <v>672000</v>
          </cell>
          <cell r="K555">
            <v>642000</v>
          </cell>
          <cell r="L555">
            <v>612000</v>
          </cell>
          <cell r="M555">
            <v>582000</v>
          </cell>
        </row>
        <row r="556">
          <cell r="A556">
            <v>8060</v>
          </cell>
          <cell r="B556">
            <v>8080</v>
          </cell>
          <cell r="C556">
            <v>1018110</v>
          </cell>
          <cell r="D556">
            <v>968430</v>
          </cell>
          <cell r="E556">
            <v>826220</v>
          </cell>
          <cell r="F556">
            <v>796220</v>
          </cell>
          <cell r="G556">
            <v>766220</v>
          </cell>
          <cell r="H556">
            <v>736220</v>
          </cell>
          <cell r="I556">
            <v>706220</v>
          </cell>
          <cell r="J556">
            <v>676220</v>
          </cell>
          <cell r="K556">
            <v>646220</v>
          </cell>
          <cell r="L556">
            <v>616220</v>
          </cell>
          <cell r="M556">
            <v>586220</v>
          </cell>
        </row>
        <row r="557">
          <cell r="A557">
            <v>8080</v>
          </cell>
          <cell r="B557">
            <v>8100</v>
          </cell>
          <cell r="C557">
            <v>1022650</v>
          </cell>
          <cell r="D557">
            <v>972940</v>
          </cell>
          <cell r="E557">
            <v>830440</v>
          </cell>
          <cell r="F557">
            <v>800440</v>
          </cell>
          <cell r="G557">
            <v>770440</v>
          </cell>
          <cell r="H557">
            <v>740440</v>
          </cell>
          <cell r="I557">
            <v>710440</v>
          </cell>
          <cell r="J557">
            <v>680440</v>
          </cell>
          <cell r="K557">
            <v>650440</v>
          </cell>
          <cell r="L557">
            <v>620440</v>
          </cell>
          <cell r="M557">
            <v>590440</v>
          </cell>
        </row>
        <row r="558">
          <cell r="A558">
            <v>8100</v>
          </cell>
          <cell r="B558">
            <v>8120</v>
          </cell>
          <cell r="C558">
            <v>1027180</v>
          </cell>
          <cell r="D558">
            <v>977450</v>
          </cell>
          <cell r="E558">
            <v>834670</v>
          </cell>
          <cell r="F558">
            <v>804670</v>
          </cell>
          <cell r="G558">
            <v>774670</v>
          </cell>
          <cell r="H558">
            <v>744670</v>
          </cell>
          <cell r="I558">
            <v>714670</v>
          </cell>
          <cell r="J558">
            <v>684670</v>
          </cell>
          <cell r="K558">
            <v>654670</v>
          </cell>
          <cell r="L558">
            <v>624670</v>
          </cell>
          <cell r="M558">
            <v>594670</v>
          </cell>
        </row>
        <row r="559">
          <cell r="A559">
            <v>8120</v>
          </cell>
          <cell r="B559">
            <v>8140</v>
          </cell>
          <cell r="C559">
            <v>1031720</v>
          </cell>
          <cell r="D559">
            <v>981960</v>
          </cell>
          <cell r="E559">
            <v>838890</v>
          </cell>
          <cell r="F559">
            <v>808890</v>
          </cell>
          <cell r="G559">
            <v>778890</v>
          </cell>
          <cell r="H559">
            <v>748890</v>
          </cell>
          <cell r="I559">
            <v>718890</v>
          </cell>
          <cell r="J559">
            <v>688890</v>
          </cell>
          <cell r="K559">
            <v>658890</v>
          </cell>
          <cell r="L559">
            <v>628890</v>
          </cell>
          <cell r="M559">
            <v>598890</v>
          </cell>
        </row>
        <row r="560">
          <cell r="A560">
            <v>8140</v>
          </cell>
          <cell r="B560">
            <v>8160</v>
          </cell>
          <cell r="C560">
            <v>1036260</v>
          </cell>
          <cell r="D560">
            <v>986480</v>
          </cell>
          <cell r="E560">
            <v>843120</v>
          </cell>
          <cell r="F560">
            <v>813120</v>
          </cell>
          <cell r="G560">
            <v>783120</v>
          </cell>
          <cell r="H560">
            <v>753120</v>
          </cell>
          <cell r="I560">
            <v>723120</v>
          </cell>
          <cell r="J560">
            <v>693120</v>
          </cell>
          <cell r="K560">
            <v>663120</v>
          </cell>
          <cell r="L560">
            <v>633120</v>
          </cell>
          <cell r="M560">
            <v>603120</v>
          </cell>
        </row>
        <row r="561">
          <cell r="A561">
            <v>8160</v>
          </cell>
          <cell r="B561">
            <v>8180</v>
          </cell>
          <cell r="C561">
            <v>1040790</v>
          </cell>
          <cell r="D561">
            <v>990990</v>
          </cell>
          <cell r="E561">
            <v>847340</v>
          </cell>
          <cell r="F561">
            <v>817340</v>
          </cell>
          <cell r="G561">
            <v>787340</v>
          </cell>
          <cell r="H561">
            <v>757340</v>
          </cell>
          <cell r="I561">
            <v>727340</v>
          </cell>
          <cell r="J561">
            <v>697340</v>
          </cell>
          <cell r="K561">
            <v>667340</v>
          </cell>
          <cell r="L561">
            <v>637340</v>
          </cell>
          <cell r="M561">
            <v>607340</v>
          </cell>
        </row>
        <row r="562">
          <cell r="A562">
            <v>8180</v>
          </cell>
          <cell r="B562">
            <v>8200</v>
          </cell>
          <cell r="C562">
            <v>1045330</v>
          </cell>
          <cell r="D562">
            <v>995500</v>
          </cell>
          <cell r="E562">
            <v>851560</v>
          </cell>
          <cell r="F562">
            <v>821560</v>
          </cell>
          <cell r="G562">
            <v>791560</v>
          </cell>
          <cell r="H562">
            <v>761560</v>
          </cell>
          <cell r="I562">
            <v>731560</v>
          </cell>
          <cell r="J562">
            <v>701560</v>
          </cell>
          <cell r="K562">
            <v>671560</v>
          </cell>
          <cell r="L562">
            <v>641560</v>
          </cell>
          <cell r="M562">
            <v>611560</v>
          </cell>
        </row>
        <row r="563">
          <cell r="A563">
            <v>8200</v>
          </cell>
          <cell r="B563">
            <v>8220</v>
          </cell>
          <cell r="C563">
            <v>1049860</v>
          </cell>
          <cell r="D563">
            <v>1000010</v>
          </cell>
          <cell r="E563">
            <v>855790</v>
          </cell>
          <cell r="F563">
            <v>825790</v>
          </cell>
          <cell r="G563">
            <v>795790</v>
          </cell>
          <cell r="H563">
            <v>765790</v>
          </cell>
          <cell r="I563">
            <v>735790</v>
          </cell>
          <cell r="J563">
            <v>705790</v>
          </cell>
          <cell r="K563">
            <v>675790</v>
          </cell>
          <cell r="L563">
            <v>645790</v>
          </cell>
          <cell r="M563">
            <v>615790</v>
          </cell>
        </row>
        <row r="564">
          <cell r="A564">
            <v>8220</v>
          </cell>
          <cell r="B564">
            <v>8240</v>
          </cell>
          <cell r="C564">
            <v>1054400</v>
          </cell>
          <cell r="D564">
            <v>1004520</v>
          </cell>
          <cell r="E564">
            <v>860010</v>
          </cell>
          <cell r="F564">
            <v>830010</v>
          </cell>
          <cell r="G564">
            <v>800010</v>
          </cell>
          <cell r="H564">
            <v>770010</v>
          </cell>
          <cell r="I564">
            <v>740010</v>
          </cell>
          <cell r="J564">
            <v>710010</v>
          </cell>
          <cell r="K564">
            <v>680010</v>
          </cell>
          <cell r="L564">
            <v>650010</v>
          </cell>
          <cell r="M564">
            <v>620010</v>
          </cell>
        </row>
        <row r="565">
          <cell r="A565">
            <v>8240</v>
          </cell>
          <cell r="B565">
            <v>8260</v>
          </cell>
          <cell r="C565">
            <v>1058940</v>
          </cell>
          <cell r="D565">
            <v>1009040</v>
          </cell>
          <cell r="E565">
            <v>864240</v>
          </cell>
          <cell r="F565">
            <v>834240</v>
          </cell>
          <cell r="G565">
            <v>804240</v>
          </cell>
          <cell r="H565">
            <v>774240</v>
          </cell>
          <cell r="I565">
            <v>744240</v>
          </cell>
          <cell r="J565">
            <v>714240</v>
          </cell>
          <cell r="K565">
            <v>684240</v>
          </cell>
          <cell r="L565">
            <v>654240</v>
          </cell>
          <cell r="M565">
            <v>624240</v>
          </cell>
        </row>
        <row r="566">
          <cell r="A566">
            <v>8260</v>
          </cell>
          <cell r="B566">
            <v>8280</v>
          </cell>
          <cell r="C566">
            <v>1063470</v>
          </cell>
          <cell r="D566">
            <v>1013550</v>
          </cell>
          <cell r="E566">
            <v>868460</v>
          </cell>
          <cell r="F566">
            <v>838460</v>
          </cell>
          <cell r="G566">
            <v>808460</v>
          </cell>
          <cell r="H566">
            <v>778460</v>
          </cell>
          <cell r="I566">
            <v>748460</v>
          </cell>
          <cell r="J566">
            <v>718460</v>
          </cell>
          <cell r="K566">
            <v>688460</v>
          </cell>
          <cell r="L566">
            <v>658460</v>
          </cell>
          <cell r="M566">
            <v>628460</v>
          </cell>
        </row>
        <row r="567">
          <cell r="A567">
            <v>8280</v>
          </cell>
          <cell r="B567">
            <v>8300</v>
          </cell>
          <cell r="C567">
            <v>1068010</v>
          </cell>
          <cell r="D567">
            <v>1018060</v>
          </cell>
          <cell r="E567">
            <v>872680</v>
          </cell>
          <cell r="F567">
            <v>842680</v>
          </cell>
          <cell r="G567">
            <v>812680</v>
          </cell>
          <cell r="H567">
            <v>782680</v>
          </cell>
          <cell r="I567">
            <v>752680</v>
          </cell>
          <cell r="J567">
            <v>722680</v>
          </cell>
          <cell r="K567">
            <v>692680</v>
          </cell>
          <cell r="L567">
            <v>662680</v>
          </cell>
          <cell r="M567">
            <v>632680</v>
          </cell>
        </row>
        <row r="568">
          <cell r="A568">
            <v>8300</v>
          </cell>
          <cell r="B568">
            <v>8320</v>
          </cell>
          <cell r="C568">
            <v>1072540</v>
          </cell>
          <cell r="D568">
            <v>1022570</v>
          </cell>
          <cell r="E568">
            <v>876910</v>
          </cell>
          <cell r="F568">
            <v>846910</v>
          </cell>
          <cell r="G568">
            <v>816910</v>
          </cell>
          <cell r="H568">
            <v>786910</v>
          </cell>
          <cell r="I568">
            <v>756910</v>
          </cell>
          <cell r="J568">
            <v>726910</v>
          </cell>
          <cell r="K568">
            <v>696910</v>
          </cell>
          <cell r="L568">
            <v>666910</v>
          </cell>
          <cell r="M568">
            <v>636910</v>
          </cell>
        </row>
        <row r="569">
          <cell r="A569">
            <v>8320</v>
          </cell>
          <cell r="B569">
            <v>8340</v>
          </cell>
          <cell r="C569">
            <v>1077080</v>
          </cell>
          <cell r="D569">
            <v>1027080</v>
          </cell>
          <cell r="E569">
            <v>881130</v>
          </cell>
          <cell r="F569">
            <v>851130</v>
          </cell>
          <cell r="G569">
            <v>821130</v>
          </cell>
          <cell r="H569">
            <v>791130</v>
          </cell>
          <cell r="I569">
            <v>761130</v>
          </cell>
          <cell r="J569">
            <v>731130</v>
          </cell>
          <cell r="K569">
            <v>701130</v>
          </cell>
          <cell r="L569">
            <v>671130</v>
          </cell>
          <cell r="M569">
            <v>641130</v>
          </cell>
        </row>
        <row r="570">
          <cell r="A570">
            <v>8340</v>
          </cell>
          <cell r="B570">
            <v>8360</v>
          </cell>
          <cell r="C570">
            <v>1081740</v>
          </cell>
          <cell r="D570">
            <v>1031720</v>
          </cell>
          <cell r="E570">
            <v>885480</v>
          </cell>
          <cell r="F570">
            <v>855480</v>
          </cell>
          <cell r="G570">
            <v>825480</v>
          </cell>
          <cell r="H570">
            <v>795480</v>
          </cell>
          <cell r="I570">
            <v>765480</v>
          </cell>
          <cell r="J570">
            <v>735480</v>
          </cell>
          <cell r="K570">
            <v>705480</v>
          </cell>
          <cell r="L570">
            <v>675480</v>
          </cell>
          <cell r="M570">
            <v>645480</v>
          </cell>
        </row>
        <row r="571">
          <cell r="A571">
            <v>8360</v>
          </cell>
          <cell r="B571">
            <v>8380</v>
          </cell>
          <cell r="C571">
            <v>1086420</v>
          </cell>
          <cell r="D571">
            <v>1036370</v>
          </cell>
          <cell r="E571">
            <v>889840</v>
          </cell>
          <cell r="F571">
            <v>859840</v>
          </cell>
          <cell r="G571">
            <v>829840</v>
          </cell>
          <cell r="H571">
            <v>799840</v>
          </cell>
          <cell r="I571">
            <v>769840</v>
          </cell>
          <cell r="J571">
            <v>739840</v>
          </cell>
          <cell r="K571">
            <v>709840</v>
          </cell>
          <cell r="L571">
            <v>679840</v>
          </cell>
          <cell r="M571">
            <v>649840</v>
          </cell>
        </row>
        <row r="572">
          <cell r="A572">
            <v>8380</v>
          </cell>
          <cell r="B572">
            <v>8400</v>
          </cell>
          <cell r="C572">
            <v>1091100</v>
          </cell>
          <cell r="D572">
            <v>1041030</v>
          </cell>
          <cell r="E572">
            <v>894210</v>
          </cell>
          <cell r="F572">
            <v>864210</v>
          </cell>
          <cell r="G572">
            <v>834210</v>
          </cell>
          <cell r="H572">
            <v>804210</v>
          </cell>
          <cell r="I572">
            <v>774210</v>
          </cell>
          <cell r="J572">
            <v>744210</v>
          </cell>
          <cell r="K572">
            <v>714210</v>
          </cell>
          <cell r="L572">
            <v>684210</v>
          </cell>
          <cell r="M572">
            <v>654210</v>
          </cell>
        </row>
        <row r="573">
          <cell r="A573">
            <v>8400</v>
          </cell>
          <cell r="B573">
            <v>8420</v>
          </cell>
          <cell r="C573">
            <v>1095780</v>
          </cell>
          <cell r="D573">
            <v>1045680</v>
          </cell>
          <cell r="E573">
            <v>898580</v>
          </cell>
          <cell r="F573">
            <v>868580</v>
          </cell>
          <cell r="G573">
            <v>838580</v>
          </cell>
          <cell r="H573">
            <v>808580</v>
          </cell>
          <cell r="I573">
            <v>778580</v>
          </cell>
          <cell r="J573">
            <v>748580</v>
          </cell>
          <cell r="K573">
            <v>718580</v>
          </cell>
          <cell r="L573">
            <v>688580</v>
          </cell>
          <cell r="M573">
            <v>658580</v>
          </cell>
        </row>
        <row r="574">
          <cell r="A574">
            <v>8420</v>
          </cell>
          <cell r="B574">
            <v>8440</v>
          </cell>
          <cell r="C574">
            <v>1100460</v>
          </cell>
          <cell r="D574">
            <v>1050340</v>
          </cell>
          <cell r="E574">
            <v>902950</v>
          </cell>
          <cell r="F574">
            <v>872950</v>
          </cell>
          <cell r="G574">
            <v>842950</v>
          </cell>
          <cell r="H574">
            <v>812950</v>
          </cell>
          <cell r="I574">
            <v>782950</v>
          </cell>
          <cell r="J574">
            <v>752950</v>
          </cell>
          <cell r="K574">
            <v>722950</v>
          </cell>
          <cell r="L574">
            <v>692950</v>
          </cell>
          <cell r="M574">
            <v>662950</v>
          </cell>
        </row>
        <row r="575">
          <cell r="A575">
            <v>8440</v>
          </cell>
          <cell r="B575">
            <v>8460</v>
          </cell>
          <cell r="C575">
            <v>1105140</v>
          </cell>
          <cell r="D575">
            <v>1055000</v>
          </cell>
          <cell r="E575">
            <v>907320</v>
          </cell>
          <cell r="F575">
            <v>877320</v>
          </cell>
          <cell r="G575">
            <v>847320</v>
          </cell>
          <cell r="H575">
            <v>817320</v>
          </cell>
          <cell r="I575">
            <v>787320</v>
          </cell>
          <cell r="J575">
            <v>757320</v>
          </cell>
          <cell r="K575">
            <v>727320</v>
          </cell>
          <cell r="L575">
            <v>697320</v>
          </cell>
          <cell r="M575">
            <v>667320</v>
          </cell>
        </row>
        <row r="576">
          <cell r="A576">
            <v>8460</v>
          </cell>
          <cell r="B576">
            <v>8480</v>
          </cell>
          <cell r="C576">
            <v>1109820</v>
          </cell>
          <cell r="D576">
            <v>1059650</v>
          </cell>
          <cell r="E576">
            <v>911680</v>
          </cell>
          <cell r="F576">
            <v>881680</v>
          </cell>
          <cell r="G576">
            <v>851680</v>
          </cell>
          <cell r="H576">
            <v>821680</v>
          </cell>
          <cell r="I576">
            <v>791680</v>
          </cell>
          <cell r="J576">
            <v>761680</v>
          </cell>
          <cell r="K576">
            <v>731680</v>
          </cell>
          <cell r="L576">
            <v>701680</v>
          </cell>
          <cell r="M576">
            <v>671680</v>
          </cell>
        </row>
        <row r="577">
          <cell r="A577">
            <v>8480</v>
          </cell>
          <cell r="B577">
            <v>8500</v>
          </cell>
          <cell r="C577">
            <v>1114500</v>
          </cell>
          <cell r="D577">
            <v>1064310</v>
          </cell>
          <cell r="E577">
            <v>916050</v>
          </cell>
          <cell r="F577">
            <v>886050</v>
          </cell>
          <cell r="G577">
            <v>856050</v>
          </cell>
          <cell r="H577">
            <v>826050</v>
          </cell>
          <cell r="I577">
            <v>796050</v>
          </cell>
          <cell r="J577">
            <v>766050</v>
          </cell>
          <cell r="K577">
            <v>736050</v>
          </cell>
          <cell r="L577">
            <v>706050</v>
          </cell>
          <cell r="M577">
            <v>676050</v>
          </cell>
        </row>
        <row r="578">
          <cell r="A578">
            <v>8500</v>
          </cell>
          <cell r="B578">
            <v>8520</v>
          </cell>
          <cell r="C578">
            <v>1119180</v>
          </cell>
          <cell r="D578">
            <v>1068960</v>
          </cell>
          <cell r="E578">
            <v>920420</v>
          </cell>
          <cell r="F578">
            <v>890420</v>
          </cell>
          <cell r="G578">
            <v>860420</v>
          </cell>
          <cell r="H578">
            <v>830420</v>
          </cell>
          <cell r="I578">
            <v>800420</v>
          </cell>
          <cell r="J578">
            <v>770420</v>
          </cell>
          <cell r="K578">
            <v>740420</v>
          </cell>
          <cell r="L578">
            <v>710420</v>
          </cell>
          <cell r="M578">
            <v>680420</v>
          </cell>
        </row>
        <row r="579">
          <cell r="A579">
            <v>8520</v>
          </cell>
          <cell r="B579">
            <v>8540</v>
          </cell>
          <cell r="C579">
            <v>1123860</v>
          </cell>
          <cell r="D579">
            <v>1073620</v>
          </cell>
          <cell r="E579">
            <v>924790</v>
          </cell>
          <cell r="F579">
            <v>894790</v>
          </cell>
          <cell r="G579">
            <v>864790</v>
          </cell>
          <cell r="H579">
            <v>834790</v>
          </cell>
          <cell r="I579">
            <v>804790</v>
          </cell>
          <cell r="J579">
            <v>774790</v>
          </cell>
          <cell r="K579">
            <v>744790</v>
          </cell>
          <cell r="L579">
            <v>714790</v>
          </cell>
          <cell r="M579">
            <v>684790</v>
          </cell>
        </row>
        <row r="580">
          <cell r="A580">
            <v>8540</v>
          </cell>
          <cell r="B580">
            <v>8560</v>
          </cell>
          <cell r="C580">
            <v>1128540</v>
          </cell>
          <cell r="D580">
            <v>1078280</v>
          </cell>
          <cell r="E580">
            <v>929160</v>
          </cell>
          <cell r="F580">
            <v>899160</v>
          </cell>
          <cell r="G580">
            <v>869160</v>
          </cell>
          <cell r="H580">
            <v>839160</v>
          </cell>
          <cell r="I580">
            <v>809160</v>
          </cell>
          <cell r="J580">
            <v>779160</v>
          </cell>
          <cell r="K580">
            <v>749160</v>
          </cell>
          <cell r="L580">
            <v>719160</v>
          </cell>
          <cell r="M580">
            <v>689160</v>
          </cell>
        </row>
        <row r="581">
          <cell r="A581">
            <v>8560</v>
          </cell>
          <cell r="B581">
            <v>8580</v>
          </cell>
          <cell r="C581">
            <v>1133220</v>
          </cell>
          <cell r="D581">
            <v>1082930</v>
          </cell>
          <cell r="E581">
            <v>933520</v>
          </cell>
          <cell r="F581">
            <v>903520</v>
          </cell>
          <cell r="G581">
            <v>873520</v>
          </cell>
          <cell r="H581">
            <v>843520</v>
          </cell>
          <cell r="I581">
            <v>813520</v>
          </cell>
          <cell r="J581">
            <v>783520</v>
          </cell>
          <cell r="K581">
            <v>753520</v>
          </cell>
          <cell r="L581">
            <v>723520</v>
          </cell>
          <cell r="M581">
            <v>693520</v>
          </cell>
        </row>
        <row r="582">
          <cell r="A582">
            <v>8580</v>
          </cell>
          <cell r="B582">
            <v>8600</v>
          </cell>
          <cell r="C582">
            <v>1137900</v>
          </cell>
          <cell r="D582">
            <v>1087590</v>
          </cell>
          <cell r="E582">
            <v>937890</v>
          </cell>
          <cell r="F582">
            <v>907890</v>
          </cell>
          <cell r="G582">
            <v>877890</v>
          </cell>
          <cell r="H582">
            <v>847890</v>
          </cell>
          <cell r="I582">
            <v>817890</v>
          </cell>
          <cell r="J582">
            <v>787890</v>
          </cell>
          <cell r="K582">
            <v>757890</v>
          </cell>
          <cell r="L582">
            <v>727890</v>
          </cell>
          <cell r="M582">
            <v>697890</v>
          </cell>
        </row>
        <row r="583">
          <cell r="A583">
            <v>8600</v>
          </cell>
          <cell r="B583">
            <v>8620</v>
          </cell>
          <cell r="C583">
            <v>1142580</v>
          </cell>
          <cell r="D583">
            <v>1092240</v>
          </cell>
          <cell r="E583">
            <v>942260</v>
          </cell>
          <cell r="F583">
            <v>912260</v>
          </cell>
          <cell r="G583">
            <v>882260</v>
          </cell>
          <cell r="H583">
            <v>852260</v>
          </cell>
          <cell r="I583">
            <v>822260</v>
          </cell>
          <cell r="J583">
            <v>792260</v>
          </cell>
          <cell r="K583">
            <v>762260</v>
          </cell>
          <cell r="L583">
            <v>732260</v>
          </cell>
          <cell r="M583">
            <v>702260</v>
          </cell>
        </row>
        <row r="584">
          <cell r="A584">
            <v>8620</v>
          </cell>
          <cell r="B584">
            <v>8640</v>
          </cell>
          <cell r="C584">
            <v>1147260</v>
          </cell>
          <cell r="D584">
            <v>1096900</v>
          </cell>
          <cell r="E584">
            <v>946630</v>
          </cell>
          <cell r="F584">
            <v>916630</v>
          </cell>
          <cell r="G584">
            <v>886630</v>
          </cell>
          <cell r="H584">
            <v>856630</v>
          </cell>
          <cell r="I584">
            <v>826630</v>
          </cell>
          <cell r="J584">
            <v>796630</v>
          </cell>
          <cell r="K584">
            <v>766630</v>
          </cell>
          <cell r="L584">
            <v>736630</v>
          </cell>
          <cell r="M584">
            <v>706630</v>
          </cell>
        </row>
        <row r="585">
          <cell r="A585">
            <v>8640</v>
          </cell>
          <cell r="B585">
            <v>8660</v>
          </cell>
          <cell r="C585">
            <v>1151940</v>
          </cell>
          <cell r="D585">
            <v>1101560</v>
          </cell>
          <cell r="E585">
            <v>951000</v>
          </cell>
          <cell r="F585">
            <v>921000</v>
          </cell>
          <cell r="G585">
            <v>891000</v>
          </cell>
          <cell r="H585">
            <v>861000</v>
          </cell>
          <cell r="I585">
            <v>831000</v>
          </cell>
          <cell r="J585">
            <v>801000</v>
          </cell>
          <cell r="K585">
            <v>771000</v>
          </cell>
          <cell r="L585">
            <v>741000</v>
          </cell>
          <cell r="M585">
            <v>711000</v>
          </cell>
        </row>
        <row r="586">
          <cell r="A586">
            <v>8660</v>
          </cell>
          <cell r="B586">
            <v>8680</v>
          </cell>
          <cell r="C586">
            <v>1156620</v>
          </cell>
          <cell r="D586">
            <v>1106210</v>
          </cell>
          <cell r="E586">
            <v>955360</v>
          </cell>
          <cell r="F586">
            <v>925360</v>
          </cell>
          <cell r="G586">
            <v>895360</v>
          </cell>
          <cell r="H586">
            <v>865360</v>
          </cell>
          <cell r="I586">
            <v>835360</v>
          </cell>
          <cell r="J586">
            <v>805360</v>
          </cell>
          <cell r="K586">
            <v>775360</v>
          </cell>
          <cell r="L586">
            <v>745360</v>
          </cell>
          <cell r="M586">
            <v>715360</v>
          </cell>
        </row>
        <row r="587">
          <cell r="A587">
            <v>8680</v>
          </cell>
          <cell r="B587">
            <v>8700</v>
          </cell>
          <cell r="C587">
            <v>1161300</v>
          </cell>
          <cell r="D587">
            <v>1110870</v>
          </cell>
          <cell r="E587">
            <v>959730</v>
          </cell>
          <cell r="F587">
            <v>929730</v>
          </cell>
          <cell r="G587">
            <v>899730</v>
          </cell>
          <cell r="H587">
            <v>869730</v>
          </cell>
          <cell r="I587">
            <v>839730</v>
          </cell>
          <cell r="J587">
            <v>809730</v>
          </cell>
          <cell r="K587">
            <v>779730</v>
          </cell>
          <cell r="L587">
            <v>749730</v>
          </cell>
          <cell r="M587">
            <v>719730</v>
          </cell>
        </row>
        <row r="588">
          <cell r="A588">
            <v>8700</v>
          </cell>
          <cell r="B588">
            <v>8720</v>
          </cell>
          <cell r="C588">
            <v>1165980</v>
          </cell>
          <cell r="D588">
            <v>1115520</v>
          </cell>
          <cell r="E588">
            <v>964100</v>
          </cell>
          <cell r="F588">
            <v>934100</v>
          </cell>
          <cell r="G588">
            <v>904100</v>
          </cell>
          <cell r="H588">
            <v>874100</v>
          </cell>
          <cell r="I588">
            <v>844100</v>
          </cell>
          <cell r="J588">
            <v>814100</v>
          </cell>
          <cell r="K588">
            <v>784100</v>
          </cell>
          <cell r="L588">
            <v>754100</v>
          </cell>
          <cell r="M588">
            <v>724100</v>
          </cell>
        </row>
        <row r="589">
          <cell r="A589">
            <v>8720</v>
          </cell>
          <cell r="B589">
            <v>8740</v>
          </cell>
          <cell r="C589">
            <v>1170660</v>
          </cell>
          <cell r="D589">
            <v>1120180</v>
          </cell>
          <cell r="E589">
            <v>968470</v>
          </cell>
          <cell r="F589">
            <v>938470</v>
          </cell>
          <cell r="G589">
            <v>908470</v>
          </cell>
          <cell r="H589">
            <v>878470</v>
          </cell>
          <cell r="I589">
            <v>848470</v>
          </cell>
          <cell r="J589">
            <v>818470</v>
          </cell>
          <cell r="K589">
            <v>788470</v>
          </cell>
          <cell r="L589">
            <v>758470</v>
          </cell>
          <cell r="M589">
            <v>728470</v>
          </cell>
        </row>
        <row r="590">
          <cell r="A590">
            <v>8740</v>
          </cell>
          <cell r="B590">
            <v>8760</v>
          </cell>
          <cell r="C590">
            <v>1175340</v>
          </cell>
          <cell r="D590">
            <v>1124840</v>
          </cell>
          <cell r="E590">
            <v>972840</v>
          </cell>
          <cell r="F590">
            <v>942840</v>
          </cell>
          <cell r="G590">
            <v>912840</v>
          </cell>
          <cell r="H590">
            <v>882840</v>
          </cell>
          <cell r="I590">
            <v>852840</v>
          </cell>
          <cell r="J590">
            <v>822840</v>
          </cell>
          <cell r="K590">
            <v>792840</v>
          </cell>
          <cell r="L590">
            <v>762840</v>
          </cell>
          <cell r="M590">
            <v>732840</v>
          </cell>
        </row>
        <row r="591">
          <cell r="A591">
            <v>8760</v>
          </cell>
          <cell r="B591">
            <v>8780</v>
          </cell>
          <cell r="C591">
            <v>1180020</v>
          </cell>
          <cell r="D591">
            <v>1129490</v>
          </cell>
          <cell r="E591">
            <v>977200</v>
          </cell>
          <cell r="F591">
            <v>947200</v>
          </cell>
          <cell r="G591">
            <v>917200</v>
          </cell>
          <cell r="H591">
            <v>887200</v>
          </cell>
          <cell r="I591">
            <v>857200</v>
          </cell>
          <cell r="J591">
            <v>827200</v>
          </cell>
          <cell r="K591">
            <v>797200</v>
          </cell>
          <cell r="L591">
            <v>767200</v>
          </cell>
          <cell r="M591">
            <v>737200</v>
          </cell>
        </row>
        <row r="592">
          <cell r="A592">
            <v>8780</v>
          </cell>
          <cell r="B592">
            <v>8800</v>
          </cell>
          <cell r="C592">
            <v>1184700</v>
          </cell>
          <cell r="D592">
            <v>1134150</v>
          </cell>
          <cell r="E592">
            <v>981570</v>
          </cell>
          <cell r="F592">
            <v>951570</v>
          </cell>
          <cell r="G592">
            <v>921570</v>
          </cell>
          <cell r="H592">
            <v>891570</v>
          </cell>
          <cell r="I592">
            <v>861570</v>
          </cell>
          <cell r="J592">
            <v>831570</v>
          </cell>
          <cell r="K592">
            <v>801570</v>
          </cell>
          <cell r="L592">
            <v>771570</v>
          </cell>
          <cell r="M592">
            <v>741570</v>
          </cell>
        </row>
        <row r="593">
          <cell r="A593">
            <v>8800</v>
          </cell>
          <cell r="B593">
            <v>8820</v>
          </cell>
          <cell r="C593">
            <v>1189380</v>
          </cell>
          <cell r="D593">
            <v>1138800</v>
          </cell>
          <cell r="E593">
            <v>985940</v>
          </cell>
          <cell r="F593">
            <v>955940</v>
          </cell>
          <cell r="G593">
            <v>925940</v>
          </cell>
          <cell r="H593">
            <v>895940</v>
          </cell>
          <cell r="I593">
            <v>865940</v>
          </cell>
          <cell r="J593">
            <v>835940</v>
          </cell>
          <cell r="K593">
            <v>805940</v>
          </cell>
          <cell r="L593">
            <v>775940</v>
          </cell>
          <cell r="M593">
            <v>745940</v>
          </cell>
        </row>
        <row r="594">
          <cell r="A594">
            <v>8820</v>
          </cell>
          <cell r="B594">
            <v>8840</v>
          </cell>
          <cell r="C594">
            <v>1194060</v>
          </cell>
          <cell r="D594">
            <v>1143460</v>
          </cell>
          <cell r="E594">
            <v>990310</v>
          </cell>
          <cell r="F594">
            <v>960310</v>
          </cell>
          <cell r="G594">
            <v>930310</v>
          </cell>
          <cell r="H594">
            <v>900310</v>
          </cell>
          <cell r="I594">
            <v>870310</v>
          </cell>
          <cell r="J594">
            <v>840310</v>
          </cell>
          <cell r="K594">
            <v>810310</v>
          </cell>
          <cell r="L594">
            <v>780310</v>
          </cell>
          <cell r="M594">
            <v>750310</v>
          </cell>
        </row>
        <row r="595">
          <cell r="A595">
            <v>8840</v>
          </cell>
          <cell r="B595">
            <v>8860</v>
          </cell>
          <cell r="C595">
            <v>1198740</v>
          </cell>
          <cell r="D595">
            <v>1148120</v>
          </cell>
          <cell r="E595">
            <v>994680</v>
          </cell>
          <cell r="F595">
            <v>964680</v>
          </cell>
          <cell r="G595">
            <v>934680</v>
          </cell>
          <cell r="H595">
            <v>904680</v>
          </cell>
          <cell r="I595">
            <v>874680</v>
          </cell>
          <cell r="J595">
            <v>844680</v>
          </cell>
          <cell r="K595">
            <v>814680</v>
          </cell>
          <cell r="L595">
            <v>784680</v>
          </cell>
          <cell r="M595">
            <v>754680</v>
          </cell>
        </row>
        <row r="596">
          <cell r="A596">
            <v>8860</v>
          </cell>
          <cell r="B596">
            <v>8880</v>
          </cell>
          <cell r="C596">
            <v>1203420</v>
          </cell>
          <cell r="D596">
            <v>1152770</v>
          </cell>
          <cell r="E596">
            <v>999040</v>
          </cell>
          <cell r="F596">
            <v>969040</v>
          </cell>
          <cell r="G596">
            <v>939040</v>
          </cell>
          <cell r="H596">
            <v>909040</v>
          </cell>
          <cell r="I596">
            <v>879040</v>
          </cell>
          <cell r="J596">
            <v>849040</v>
          </cell>
          <cell r="K596">
            <v>819040</v>
          </cell>
          <cell r="L596">
            <v>789040</v>
          </cell>
          <cell r="M596">
            <v>759040</v>
          </cell>
        </row>
        <row r="597">
          <cell r="A597">
            <v>8880</v>
          </cell>
          <cell r="B597">
            <v>8900</v>
          </cell>
          <cell r="C597">
            <v>1208100</v>
          </cell>
          <cell r="D597">
            <v>1157430</v>
          </cell>
          <cell r="E597">
            <v>1003410</v>
          </cell>
          <cell r="F597">
            <v>973410</v>
          </cell>
          <cell r="G597">
            <v>943410</v>
          </cell>
          <cell r="H597">
            <v>913410</v>
          </cell>
          <cell r="I597">
            <v>883410</v>
          </cell>
          <cell r="J597">
            <v>853410</v>
          </cell>
          <cell r="K597">
            <v>823410</v>
          </cell>
          <cell r="L597">
            <v>793410</v>
          </cell>
          <cell r="M597">
            <v>763410</v>
          </cell>
        </row>
        <row r="598">
          <cell r="A598">
            <v>8900</v>
          </cell>
          <cell r="B598">
            <v>8920</v>
          </cell>
          <cell r="C598">
            <v>1212780</v>
          </cell>
          <cell r="D598">
            <v>1162080</v>
          </cell>
          <cell r="E598">
            <v>1007780</v>
          </cell>
          <cell r="F598">
            <v>977780</v>
          </cell>
          <cell r="G598">
            <v>947780</v>
          </cell>
          <cell r="H598">
            <v>917780</v>
          </cell>
          <cell r="I598">
            <v>887780</v>
          </cell>
          <cell r="J598">
            <v>857780</v>
          </cell>
          <cell r="K598">
            <v>827780</v>
          </cell>
          <cell r="L598">
            <v>797780</v>
          </cell>
          <cell r="M598">
            <v>767780</v>
          </cell>
        </row>
        <row r="599">
          <cell r="A599">
            <v>8920</v>
          </cell>
          <cell r="B599">
            <v>8940</v>
          </cell>
          <cell r="C599">
            <v>1217460</v>
          </cell>
          <cell r="D599">
            <v>1166740</v>
          </cell>
          <cell r="E599">
            <v>1012150</v>
          </cell>
          <cell r="F599">
            <v>982150</v>
          </cell>
          <cell r="G599">
            <v>952150</v>
          </cell>
          <cell r="H599">
            <v>922150</v>
          </cell>
          <cell r="I599">
            <v>892150</v>
          </cell>
          <cell r="J599">
            <v>862150</v>
          </cell>
          <cell r="K599">
            <v>832150</v>
          </cell>
          <cell r="L599">
            <v>802150</v>
          </cell>
          <cell r="M599">
            <v>772150</v>
          </cell>
        </row>
        <row r="600">
          <cell r="A600">
            <v>8940</v>
          </cell>
          <cell r="B600">
            <v>8960</v>
          </cell>
          <cell r="C600">
            <v>1222140</v>
          </cell>
          <cell r="D600">
            <v>1171400</v>
          </cell>
          <cell r="E600">
            <v>1016520</v>
          </cell>
          <cell r="F600">
            <v>986520</v>
          </cell>
          <cell r="G600">
            <v>956520</v>
          </cell>
          <cell r="H600">
            <v>926520</v>
          </cell>
          <cell r="I600">
            <v>896520</v>
          </cell>
          <cell r="J600">
            <v>866520</v>
          </cell>
          <cell r="K600">
            <v>836520</v>
          </cell>
          <cell r="L600">
            <v>806520</v>
          </cell>
          <cell r="M600">
            <v>776520</v>
          </cell>
        </row>
        <row r="601">
          <cell r="A601">
            <v>8960</v>
          </cell>
          <cell r="B601">
            <v>8980</v>
          </cell>
          <cell r="C601">
            <v>1226820</v>
          </cell>
          <cell r="D601">
            <v>1176050</v>
          </cell>
          <cell r="E601">
            <v>1020880</v>
          </cell>
          <cell r="F601">
            <v>990880</v>
          </cell>
          <cell r="G601">
            <v>960880</v>
          </cell>
          <cell r="H601">
            <v>930880</v>
          </cell>
          <cell r="I601">
            <v>900880</v>
          </cell>
          <cell r="J601">
            <v>870880</v>
          </cell>
          <cell r="K601">
            <v>840880</v>
          </cell>
          <cell r="L601">
            <v>810880</v>
          </cell>
          <cell r="M601">
            <v>780880</v>
          </cell>
        </row>
        <row r="602">
          <cell r="A602">
            <v>8980</v>
          </cell>
          <cell r="B602">
            <v>9000</v>
          </cell>
          <cell r="C602">
            <v>1231500</v>
          </cell>
          <cell r="D602">
            <v>1180710</v>
          </cell>
          <cell r="E602">
            <v>1025250</v>
          </cell>
          <cell r="F602">
            <v>995250</v>
          </cell>
          <cell r="G602">
            <v>965250</v>
          </cell>
          <cell r="H602">
            <v>935250</v>
          </cell>
          <cell r="I602">
            <v>905250</v>
          </cell>
          <cell r="J602">
            <v>875250</v>
          </cell>
          <cell r="K602">
            <v>845250</v>
          </cell>
          <cell r="L602">
            <v>815250</v>
          </cell>
          <cell r="M602">
            <v>785250</v>
          </cell>
        </row>
        <row r="603">
          <cell r="A603">
            <v>9000</v>
          </cell>
          <cell r="B603">
            <v>9020</v>
          </cell>
          <cell r="C603">
            <v>1236180</v>
          </cell>
          <cell r="D603">
            <v>1185360</v>
          </cell>
          <cell r="E603">
            <v>1029620</v>
          </cell>
          <cell r="F603">
            <v>999620</v>
          </cell>
          <cell r="G603">
            <v>969620</v>
          </cell>
          <cell r="H603">
            <v>939620</v>
          </cell>
          <cell r="I603">
            <v>909620</v>
          </cell>
          <cell r="J603">
            <v>879620</v>
          </cell>
          <cell r="K603">
            <v>849620</v>
          </cell>
          <cell r="L603">
            <v>819620</v>
          </cell>
          <cell r="M603">
            <v>789620</v>
          </cell>
        </row>
        <row r="604">
          <cell r="A604">
            <v>9020</v>
          </cell>
          <cell r="B604">
            <v>9040</v>
          </cell>
          <cell r="C604">
            <v>1240860</v>
          </cell>
          <cell r="D604">
            <v>1190020</v>
          </cell>
          <cell r="E604">
            <v>1033990</v>
          </cell>
          <cell r="F604">
            <v>1003990</v>
          </cell>
          <cell r="G604">
            <v>973990</v>
          </cell>
          <cell r="H604">
            <v>943990</v>
          </cell>
          <cell r="I604">
            <v>913990</v>
          </cell>
          <cell r="J604">
            <v>883990</v>
          </cell>
          <cell r="K604">
            <v>853990</v>
          </cell>
          <cell r="L604">
            <v>823990</v>
          </cell>
          <cell r="M604">
            <v>793990</v>
          </cell>
        </row>
        <row r="605">
          <cell r="A605">
            <v>9040</v>
          </cell>
          <cell r="B605">
            <v>9060</v>
          </cell>
          <cell r="C605">
            <v>1245540</v>
          </cell>
          <cell r="D605">
            <v>1194680</v>
          </cell>
          <cell r="E605">
            <v>1038360</v>
          </cell>
          <cell r="F605">
            <v>1008360</v>
          </cell>
          <cell r="G605">
            <v>978360</v>
          </cell>
          <cell r="H605">
            <v>948360</v>
          </cell>
          <cell r="I605">
            <v>918360</v>
          </cell>
          <cell r="J605">
            <v>888360</v>
          </cell>
          <cell r="K605">
            <v>858360</v>
          </cell>
          <cell r="L605">
            <v>828360</v>
          </cell>
          <cell r="M605">
            <v>798360</v>
          </cell>
        </row>
        <row r="606">
          <cell r="A606">
            <v>9060</v>
          </cell>
          <cell r="B606">
            <v>9080</v>
          </cell>
          <cell r="C606">
            <v>1250220</v>
          </cell>
          <cell r="D606">
            <v>1199330</v>
          </cell>
          <cell r="E606">
            <v>1042720</v>
          </cell>
          <cell r="F606">
            <v>1012720</v>
          </cell>
          <cell r="G606">
            <v>982720</v>
          </cell>
          <cell r="H606">
            <v>952720</v>
          </cell>
          <cell r="I606">
            <v>922720</v>
          </cell>
          <cell r="J606">
            <v>892720</v>
          </cell>
          <cell r="K606">
            <v>862720</v>
          </cell>
          <cell r="L606">
            <v>832720</v>
          </cell>
          <cell r="M606">
            <v>802720</v>
          </cell>
        </row>
        <row r="607">
          <cell r="A607">
            <v>9080</v>
          </cell>
          <cell r="B607">
            <v>9100</v>
          </cell>
          <cell r="C607">
            <v>1254900</v>
          </cell>
          <cell r="D607">
            <v>1203990</v>
          </cell>
          <cell r="E607">
            <v>1047090</v>
          </cell>
          <cell r="F607">
            <v>1017090</v>
          </cell>
          <cell r="G607">
            <v>987090</v>
          </cell>
          <cell r="H607">
            <v>957090</v>
          </cell>
          <cell r="I607">
            <v>927090</v>
          </cell>
          <cell r="J607">
            <v>897090</v>
          </cell>
          <cell r="K607">
            <v>867090</v>
          </cell>
          <cell r="L607">
            <v>837090</v>
          </cell>
          <cell r="M607">
            <v>807090</v>
          </cell>
        </row>
        <row r="608">
          <cell r="A608">
            <v>9100</v>
          </cell>
          <cell r="B608">
            <v>9120</v>
          </cell>
          <cell r="C608">
            <v>1259580</v>
          </cell>
          <cell r="D608">
            <v>1208640</v>
          </cell>
          <cell r="E608">
            <v>1051460</v>
          </cell>
          <cell r="F608">
            <v>1021460</v>
          </cell>
          <cell r="G608">
            <v>991460</v>
          </cell>
          <cell r="H608">
            <v>961460</v>
          </cell>
          <cell r="I608">
            <v>931460</v>
          </cell>
          <cell r="J608">
            <v>901460</v>
          </cell>
          <cell r="K608">
            <v>871460</v>
          </cell>
          <cell r="L608">
            <v>841460</v>
          </cell>
          <cell r="M608">
            <v>811460</v>
          </cell>
        </row>
        <row r="609">
          <cell r="A609">
            <v>9120</v>
          </cell>
          <cell r="B609">
            <v>9140</v>
          </cell>
          <cell r="C609">
            <v>1264260</v>
          </cell>
          <cell r="D609">
            <v>1213300</v>
          </cell>
          <cell r="E609">
            <v>1055830</v>
          </cell>
          <cell r="F609">
            <v>1025830</v>
          </cell>
          <cell r="G609">
            <v>995830</v>
          </cell>
          <cell r="H609">
            <v>965830</v>
          </cell>
          <cell r="I609">
            <v>935830</v>
          </cell>
          <cell r="J609">
            <v>905830</v>
          </cell>
          <cell r="K609">
            <v>875830</v>
          </cell>
          <cell r="L609">
            <v>845830</v>
          </cell>
          <cell r="M609">
            <v>815830</v>
          </cell>
        </row>
        <row r="610">
          <cell r="A610">
            <v>9140</v>
          </cell>
          <cell r="B610">
            <v>9160</v>
          </cell>
          <cell r="C610">
            <v>1268940</v>
          </cell>
          <cell r="D610">
            <v>1217960</v>
          </cell>
          <cell r="E610">
            <v>1060200</v>
          </cell>
          <cell r="F610">
            <v>1030200</v>
          </cell>
          <cell r="G610">
            <v>1000200</v>
          </cell>
          <cell r="H610">
            <v>970200</v>
          </cell>
          <cell r="I610">
            <v>940200</v>
          </cell>
          <cell r="J610">
            <v>910200</v>
          </cell>
          <cell r="K610">
            <v>880200</v>
          </cell>
          <cell r="L610">
            <v>850200</v>
          </cell>
          <cell r="M610">
            <v>820200</v>
          </cell>
        </row>
        <row r="611">
          <cell r="A611">
            <v>9160</v>
          </cell>
          <cell r="B611">
            <v>9180</v>
          </cell>
          <cell r="C611">
            <v>1273620</v>
          </cell>
          <cell r="D611">
            <v>1222610</v>
          </cell>
          <cell r="E611">
            <v>1064560</v>
          </cell>
          <cell r="F611">
            <v>1034560</v>
          </cell>
          <cell r="G611">
            <v>1004560</v>
          </cell>
          <cell r="H611">
            <v>974560</v>
          </cell>
          <cell r="I611">
            <v>944560</v>
          </cell>
          <cell r="J611">
            <v>914560</v>
          </cell>
          <cell r="K611">
            <v>884560</v>
          </cell>
          <cell r="L611">
            <v>854560</v>
          </cell>
          <cell r="M611">
            <v>824560</v>
          </cell>
        </row>
        <row r="612">
          <cell r="A612">
            <v>9180</v>
          </cell>
          <cell r="B612">
            <v>9200</v>
          </cell>
          <cell r="C612">
            <v>1278300</v>
          </cell>
          <cell r="D612">
            <v>1227270</v>
          </cell>
          <cell r="E612">
            <v>1068930</v>
          </cell>
          <cell r="F612">
            <v>1038930</v>
          </cell>
          <cell r="G612">
            <v>1008930</v>
          </cell>
          <cell r="H612">
            <v>978930</v>
          </cell>
          <cell r="I612">
            <v>948930</v>
          </cell>
          <cell r="J612">
            <v>918930</v>
          </cell>
          <cell r="K612">
            <v>888930</v>
          </cell>
          <cell r="L612">
            <v>858930</v>
          </cell>
          <cell r="M612">
            <v>828930</v>
          </cell>
        </row>
        <row r="613">
          <cell r="A613">
            <v>9200</v>
          </cell>
          <cell r="B613">
            <v>9220</v>
          </cell>
          <cell r="C613">
            <v>1282980</v>
          </cell>
          <cell r="D613">
            <v>1231920</v>
          </cell>
          <cell r="E613">
            <v>1073300</v>
          </cell>
          <cell r="F613">
            <v>1043300</v>
          </cell>
          <cell r="G613">
            <v>1013300</v>
          </cell>
          <cell r="H613">
            <v>983300</v>
          </cell>
          <cell r="I613">
            <v>953300</v>
          </cell>
          <cell r="J613">
            <v>923300</v>
          </cell>
          <cell r="K613">
            <v>893300</v>
          </cell>
          <cell r="L613">
            <v>863300</v>
          </cell>
          <cell r="M613">
            <v>833300</v>
          </cell>
        </row>
        <row r="614">
          <cell r="A614">
            <v>9220</v>
          </cell>
          <cell r="B614">
            <v>9240</v>
          </cell>
          <cell r="C614">
            <v>1289640</v>
          </cell>
          <cell r="D614">
            <v>1236580</v>
          </cell>
          <cell r="E614">
            <v>1077670</v>
          </cell>
          <cell r="F614">
            <v>1047670</v>
          </cell>
          <cell r="G614">
            <v>1017670</v>
          </cell>
          <cell r="H614">
            <v>987670</v>
          </cell>
          <cell r="I614">
            <v>957670</v>
          </cell>
          <cell r="J614">
            <v>927670</v>
          </cell>
          <cell r="K614">
            <v>897670</v>
          </cell>
          <cell r="L614">
            <v>867670</v>
          </cell>
          <cell r="M614">
            <v>837670</v>
          </cell>
        </row>
        <row r="615">
          <cell r="A615">
            <v>9240</v>
          </cell>
          <cell r="B615">
            <v>9260</v>
          </cell>
          <cell r="C615">
            <v>1296470</v>
          </cell>
          <cell r="D615">
            <v>1241240</v>
          </cell>
          <cell r="E615">
            <v>1082040</v>
          </cell>
          <cell r="F615">
            <v>1052040</v>
          </cell>
          <cell r="G615">
            <v>1022040</v>
          </cell>
          <cell r="H615">
            <v>992040</v>
          </cell>
          <cell r="I615">
            <v>962040</v>
          </cell>
          <cell r="J615">
            <v>932040</v>
          </cell>
          <cell r="K615">
            <v>902040</v>
          </cell>
          <cell r="L615">
            <v>872040</v>
          </cell>
          <cell r="M615">
            <v>842040</v>
          </cell>
        </row>
        <row r="616">
          <cell r="A616">
            <v>9260</v>
          </cell>
          <cell r="B616">
            <v>9280</v>
          </cell>
          <cell r="C616">
            <v>1303290</v>
          </cell>
          <cell r="D616">
            <v>1245890</v>
          </cell>
          <cell r="E616">
            <v>1086400</v>
          </cell>
          <cell r="F616">
            <v>1056400</v>
          </cell>
          <cell r="G616">
            <v>1026400</v>
          </cell>
          <cell r="H616">
            <v>996400</v>
          </cell>
          <cell r="I616">
            <v>966400</v>
          </cell>
          <cell r="J616">
            <v>936400</v>
          </cell>
          <cell r="K616">
            <v>906400</v>
          </cell>
          <cell r="L616">
            <v>876400</v>
          </cell>
          <cell r="M616">
            <v>846400</v>
          </cell>
        </row>
        <row r="617">
          <cell r="A617">
            <v>9280</v>
          </cell>
          <cell r="B617">
            <v>9300</v>
          </cell>
          <cell r="C617">
            <v>1310120</v>
          </cell>
          <cell r="D617">
            <v>1250550</v>
          </cell>
          <cell r="E617">
            <v>1090770</v>
          </cell>
          <cell r="F617">
            <v>1060770</v>
          </cell>
          <cell r="G617">
            <v>1030770</v>
          </cell>
          <cell r="H617">
            <v>1000770</v>
          </cell>
          <cell r="I617">
            <v>970770</v>
          </cell>
          <cell r="J617">
            <v>940770</v>
          </cell>
          <cell r="K617">
            <v>910770</v>
          </cell>
          <cell r="L617">
            <v>880770</v>
          </cell>
          <cell r="M617">
            <v>850770</v>
          </cell>
        </row>
        <row r="618">
          <cell r="A618">
            <v>9300</v>
          </cell>
          <cell r="B618">
            <v>9320</v>
          </cell>
          <cell r="C618">
            <v>1316940</v>
          </cell>
          <cell r="D618">
            <v>1255200</v>
          </cell>
          <cell r="E618">
            <v>1095140</v>
          </cell>
          <cell r="F618">
            <v>1065140</v>
          </cell>
          <cell r="G618">
            <v>1035140</v>
          </cell>
          <cell r="H618">
            <v>1005140</v>
          </cell>
          <cell r="I618">
            <v>975140</v>
          </cell>
          <cell r="J618">
            <v>945140</v>
          </cell>
          <cell r="K618">
            <v>915140</v>
          </cell>
          <cell r="L618">
            <v>885140</v>
          </cell>
          <cell r="M618">
            <v>855140</v>
          </cell>
        </row>
        <row r="619">
          <cell r="A619">
            <v>9320</v>
          </cell>
          <cell r="B619">
            <v>9340</v>
          </cell>
          <cell r="C619">
            <v>1323770</v>
          </cell>
          <cell r="D619">
            <v>1259860</v>
          </cell>
          <cell r="E619">
            <v>1099510</v>
          </cell>
          <cell r="F619">
            <v>1069510</v>
          </cell>
          <cell r="G619">
            <v>1039510</v>
          </cell>
          <cell r="H619">
            <v>1009510</v>
          </cell>
          <cell r="I619">
            <v>979510</v>
          </cell>
          <cell r="J619">
            <v>949510</v>
          </cell>
          <cell r="K619">
            <v>919510</v>
          </cell>
          <cell r="L619">
            <v>889510</v>
          </cell>
          <cell r="M619">
            <v>859510</v>
          </cell>
        </row>
        <row r="620">
          <cell r="A620">
            <v>9340</v>
          </cell>
          <cell r="B620">
            <v>9360</v>
          </cell>
          <cell r="C620">
            <v>1330590</v>
          </cell>
          <cell r="D620">
            <v>1264520</v>
          </cell>
          <cell r="E620">
            <v>1103880</v>
          </cell>
          <cell r="F620">
            <v>1073880</v>
          </cell>
          <cell r="G620">
            <v>1043880</v>
          </cell>
          <cell r="H620">
            <v>1013880</v>
          </cell>
          <cell r="I620">
            <v>983880</v>
          </cell>
          <cell r="J620">
            <v>953880</v>
          </cell>
          <cell r="K620">
            <v>923880</v>
          </cell>
          <cell r="L620">
            <v>893880</v>
          </cell>
          <cell r="M620">
            <v>863880</v>
          </cell>
        </row>
        <row r="621">
          <cell r="A621">
            <v>9360</v>
          </cell>
          <cell r="B621">
            <v>9380</v>
          </cell>
          <cell r="C621">
            <v>1337420</v>
          </cell>
          <cell r="D621">
            <v>1269170</v>
          </cell>
          <cell r="E621">
            <v>1108240</v>
          </cell>
          <cell r="F621">
            <v>1078240</v>
          </cell>
          <cell r="G621">
            <v>1048240</v>
          </cell>
          <cell r="H621">
            <v>1018240</v>
          </cell>
          <cell r="I621">
            <v>988240</v>
          </cell>
          <cell r="J621">
            <v>958240</v>
          </cell>
          <cell r="K621">
            <v>928240</v>
          </cell>
          <cell r="L621">
            <v>898240</v>
          </cell>
          <cell r="M621">
            <v>868240</v>
          </cell>
        </row>
        <row r="622">
          <cell r="A622">
            <v>9380</v>
          </cell>
          <cell r="B622">
            <v>9400</v>
          </cell>
          <cell r="C622">
            <v>1344240</v>
          </cell>
          <cell r="D622">
            <v>1273830</v>
          </cell>
          <cell r="E622">
            <v>1112610</v>
          </cell>
          <cell r="F622">
            <v>1082610</v>
          </cell>
          <cell r="G622">
            <v>1052610</v>
          </cell>
          <cell r="H622">
            <v>1022610</v>
          </cell>
          <cell r="I622">
            <v>992610</v>
          </cell>
          <cell r="J622">
            <v>962610</v>
          </cell>
          <cell r="K622">
            <v>932610</v>
          </cell>
          <cell r="L622">
            <v>902610</v>
          </cell>
          <cell r="M622">
            <v>872610</v>
          </cell>
        </row>
        <row r="623">
          <cell r="A623">
            <v>9400</v>
          </cell>
          <cell r="B623">
            <v>9420</v>
          </cell>
          <cell r="C623">
            <v>1351070</v>
          </cell>
          <cell r="D623">
            <v>1278480</v>
          </cell>
          <cell r="E623">
            <v>1116980</v>
          </cell>
          <cell r="F623">
            <v>1086980</v>
          </cell>
          <cell r="G623">
            <v>1056980</v>
          </cell>
          <cell r="H623">
            <v>1026980</v>
          </cell>
          <cell r="I623">
            <v>996980</v>
          </cell>
          <cell r="J623">
            <v>966980</v>
          </cell>
          <cell r="K623">
            <v>936980</v>
          </cell>
          <cell r="L623">
            <v>906980</v>
          </cell>
          <cell r="M623">
            <v>876980</v>
          </cell>
        </row>
        <row r="624">
          <cell r="A624">
            <v>9420</v>
          </cell>
          <cell r="B624">
            <v>9440</v>
          </cell>
          <cell r="C624">
            <v>1357890</v>
          </cell>
          <cell r="D624">
            <v>1283140</v>
          </cell>
          <cell r="E624">
            <v>1121350</v>
          </cell>
          <cell r="F624">
            <v>1091350</v>
          </cell>
          <cell r="G624">
            <v>1061350</v>
          </cell>
          <cell r="H624">
            <v>1031350</v>
          </cell>
          <cell r="I624">
            <v>1001350</v>
          </cell>
          <cell r="J624">
            <v>971350</v>
          </cell>
          <cell r="K624">
            <v>941350</v>
          </cell>
          <cell r="L624">
            <v>911350</v>
          </cell>
          <cell r="M624">
            <v>881350</v>
          </cell>
        </row>
        <row r="625">
          <cell r="A625">
            <v>9440</v>
          </cell>
          <cell r="B625">
            <v>9460</v>
          </cell>
          <cell r="C625">
            <v>1364720</v>
          </cell>
          <cell r="D625">
            <v>1289840</v>
          </cell>
          <cell r="E625">
            <v>1125720</v>
          </cell>
          <cell r="F625">
            <v>1095720</v>
          </cell>
          <cell r="G625">
            <v>1065720</v>
          </cell>
          <cell r="H625">
            <v>1035720</v>
          </cell>
          <cell r="I625">
            <v>1005720</v>
          </cell>
          <cell r="J625">
            <v>975720</v>
          </cell>
          <cell r="K625">
            <v>945720</v>
          </cell>
          <cell r="L625">
            <v>915720</v>
          </cell>
          <cell r="M625">
            <v>885720</v>
          </cell>
        </row>
        <row r="626">
          <cell r="A626">
            <v>9460</v>
          </cell>
          <cell r="B626">
            <v>9480</v>
          </cell>
          <cell r="C626">
            <v>1371540</v>
          </cell>
          <cell r="D626">
            <v>1296630</v>
          </cell>
          <cell r="E626">
            <v>1130080</v>
          </cell>
          <cell r="F626">
            <v>1100080</v>
          </cell>
          <cell r="G626">
            <v>1070080</v>
          </cell>
          <cell r="H626">
            <v>1040080</v>
          </cell>
          <cell r="I626">
            <v>1010080</v>
          </cell>
          <cell r="J626">
            <v>980080</v>
          </cell>
          <cell r="K626">
            <v>950080</v>
          </cell>
          <cell r="L626">
            <v>920080</v>
          </cell>
          <cell r="M626">
            <v>890080</v>
          </cell>
        </row>
        <row r="627">
          <cell r="A627">
            <v>9480</v>
          </cell>
          <cell r="B627">
            <v>9500</v>
          </cell>
          <cell r="C627">
            <v>1378370</v>
          </cell>
          <cell r="D627">
            <v>1303420</v>
          </cell>
          <cell r="E627">
            <v>1134450</v>
          </cell>
          <cell r="F627">
            <v>1104450</v>
          </cell>
          <cell r="G627">
            <v>1074450</v>
          </cell>
          <cell r="H627">
            <v>1044450</v>
          </cell>
          <cell r="I627">
            <v>1014450</v>
          </cell>
          <cell r="J627">
            <v>984450</v>
          </cell>
          <cell r="K627">
            <v>954450</v>
          </cell>
          <cell r="L627">
            <v>924450</v>
          </cell>
          <cell r="M627">
            <v>894450</v>
          </cell>
        </row>
        <row r="628">
          <cell r="A628">
            <v>9500</v>
          </cell>
          <cell r="B628">
            <v>9520</v>
          </cell>
          <cell r="C628">
            <v>1385190</v>
          </cell>
          <cell r="D628">
            <v>1310210</v>
          </cell>
          <cell r="E628">
            <v>1138820</v>
          </cell>
          <cell r="F628">
            <v>1108820</v>
          </cell>
          <cell r="G628">
            <v>1078820</v>
          </cell>
          <cell r="H628">
            <v>1048820</v>
          </cell>
          <cell r="I628">
            <v>1018820</v>
          </cell>
          <cell r="J628">
            <v>988820</v>
          </cell>
          <cell r="K628">
            <v>958820</v>
          </cell>
          <cell r="L628">
            <v>928820</v>
          </cell>
          <cell r="M628">
            <v>898820</v>
          </cell>
        </row>
        <row r="629">
          <cell r="A629">
            <v>9520</v>
          </cell>
          <cell r="B629">
            <v>9540</v>
          </cell>
          <cell r="C629">
            <v>1392020</v>
          </cell>
          <cell r="D629">
            <v>1317000</v>
          </cell>
          <cell r="E629">
            <v>1143190</v>
          </cell>
          <cell r="F629">
            <v>1113190</v>
          </cell>
          <cell r="G629">
            <v>1083190</v>
          </cell>
          <cell r="H629">
            <v>1053190</v>
          </cell>
          <cell r="I629">
            <v>1023190</v>
          </cell>
          <cell r="J629">
            <v>993190</v>
          </cell>
          <cell r="K629">
            <v>963190</v>
          </cell>
          <cell r="L629">
            <v>933190</v>
          </cell>
          <cell r="M629">
            <v>903190</v>
          </cell>
        </row>
        <row r="630">
          <cell r="A630">
            <v>9540</v>
          </cell>
          <cell r="B630">
            <v>9560</v>
          </cell>
          <cell r="C630">
            <v>1398840</v>
          </cell>
          <cell r="D630">
            <v>1323790</v>
          </cell>
          <cell r="E630">
            <v>1147560</v>
          </cell>
          <cell r="F630">
            <v>1117560</v>
          </cell>
          <cell r="G630">
            <v>1087560</v>
          </cell>
          <cell r="H630">
            <v>1057560</v>
          </cell>
          <cell r="I630">
            <v>1027560</v>
          </cell>
          <cell r="J630">
            <v>997560</v>
          </cell>
          <cell r="K630">
            <v>967560</v>
          </cell>
          <cell r="L630">
            <v>937560</v>
          </cell>
          <cell r="M630">
            <v>907560</v>
          </cell>
        </row>
        <row r="631">
          <cell r="A631">
            <v>9560</v>
          </cell>
          <cell r="B631">
            <v>9580</v>
          </cell>
          <cell r="C631">
            <v>1405670</v>
          </cell>
          <cell r="D631">
            <v>1330580</v>
          </cell>
          <cell r="E631">
            <v>1151920</v>
          </cell>
          <cell r="F631">
            <v>1121920</v>
          </cell>
          <cell r="G631">
            <v>1091920</v>
          </cell>
          <cell r="H631">
            <v>1061920</v>
          </cell>
          <cell r="I631">
            <v>1031920</v>
          </cell>
          <cell r="J631">
            <v>1001920</v>
          </cell>
          <cell r="K631">
            <v>971920</v>
          </cell>
          <cell r="L631">
            <v>941920</v>
          </cell>
          <cell r="M631">
            <v>911920</v>
          </cell>
        </row>
        <row r="632">
          <cell r="A632">
            <v>9580</v>
          </cell>
          <cell r="B632">
            <v>9600</v>
          </cell>
          <cell r="C632">
            <v>1412490</v>
          </cell>
          <cell r="D632">
            <v>1337370</v>
          </cell>
          <cell r="E632">
            <v>1156290</v>
          </cell>
          <cell r="F632">
            <v>1126290</v>
          </cell>
          <cell r="G632">
            <v>1096290</v>
          </cell>
          <cell r="H632">
            <v>1066290</v>
          </cell>
          <cell r="I632">
            <v>1036290</v>
          </cell>
          <cell r="J632">
            <v>1006290</v>
          </cell>
          <cell r="K632">
            <v>976290</v>
          </cell>
          <cell r="L632">
            <v>946290</v>
          </cell>
          <cell r="M632">
            <v>916290</v>
          </cell>
        </row>
        <row r="633">
          <cell r="A633">
            <v>9600</v>
          </cell>
          <cell r="B633">
            <v>9620</v>
          </cell>
          <cell r="C633">
            <v>1419320</v>
          </cell>
          <cell r="D633">
            <v>1344160</v>
          </cell>
          <cell r="E633">
            <v>1160660</v>
          </cell>
          <cell r="F633">
            <v>1130660</v>
          </cell>
          <cell r="G633">
            <v>1100660</v>
          </cell>
          <cell r="H633">
            <v>1070660</v>
          </cell>
          <cell r="I633">
            <v>1040660</v>
          </cell>
          <cell r="J633">
            <v>1010660</v>
          </cell>
          <cell r="K633">
            <v>980660</v>
          </cell>
          <cell r="L633">
            <v>950660</v>
          </cell>
          <cell r="M633">
            <v>920660</v>
          </cell>
        </row>
        <row r="634">
          <cell r="A634">
            <v>9620</v>
          </cell>
          <cell r="B634">
            <v>9640</v>
          </cell>
          <cell r="C634">
            <v>1426140</v>
          </cell>
          <cell r="D634">
            <v>1350950</v>
          </cell>
          <cell r="E634">
            <v>1165030</v>
          </cell>
          <cell r="F634">
            <v>1135030</v>
          </cell>
          <cell r="G634">
            <v>1105030</v>
          </cell>
          <cell r="H634">
            <v>1075030</v>
          </cell>
          <cell r="I634">
            <v>1045030</v>
          </cell>
          <cell r="J634">
            <v>1015030</v>
          </cell>
          <cell r="K634">
            <v>985030</v>
          </cell>
          <cell r="L634">
            <v>955030</v>
          </cell>
          <cell r="M634">
            <v>925030</v>
          </cell>
        </row>
        <row r="635">
          <cell r="A635">
            <v>9640</v>
          </cell>
          <cell r="B635">
            <v>9660</v>
          </cell>
          <cell r="C635">
            <v>1432970</v>
          </cell>
          <cell r="D635">
            <v>1357740</v>
          </cell>
          <cell r="E635">
            <v>1169400</v>
          </cell>
          <cell r="F635">
            <v>1139400</v>
          </cell>
          <cell r="G635">
            <v>1109400</v>
          </cell>
          <cell r="H635">
            <v>1079400</v>
          </cell>
          <cell r="I635">
            <v>1049400</v>
          </cell>
          <cell r="J635">
            <v>1019400</v>
          </cell>
          <cell r="K635">
            <v>989400</v>
          </cell>
          <cell r="L635">
            <v>959400</v>
          </cell>
          <cell r="M635">
            <v>929400</v>
          </cell>
        </row>
        <row r="636">
          <cell r="A636">
            <v>9660</v>
          </cell>
          <cell r="B636">
            <v>9680</v>
          </cell>
          <cell r="C636">
            <v>1439790</v>
          </cell>
          <cell r="D636">
            <v>1364530</v>
          </cell>
          <cell r="E636">
            <v>1173760</v>
          </cell>
          <cell r="F636">
            <v>1143760</v>
          </cell>
          <cell r="G636">
            <v>1113760</v>
          </cell>
          <cell r="H636">
            <v>1083760</v>
          </cell>
          <cell r="I636">
            <v>1053760</v>
          </cell>
          <cell r="J636">
            <v>1023760</v>
          </cell>
          <cell r="K636">
            <v>993760</v>
          </cell>
          <cell r="L636">
            <v>963760</v>
          </cell>
          <cell r="M636">
            <v>933760</v>
          </cell>
        </row>
        <row r="637">
          <cell r="A637">
            <v>9680</v>
          </cell>
          <cell r="B637">
            <v>9700</v>
          </cell>
          <cell r="C637">
            <v>1446620</v>
          </cell>
          <cell r="D637">
            <v>1371320</v>
          </cell>
          <cell r="E637">
            <v>1178130</v>
          </cell>
          <cell r="F637">
            <v>1148130</v>
          </cell>
          <cell r="G637">
            <v>1118130</v>
          </cell>
          <cell r="H637">
            <v>1088130</v>
          </cell>
          <cell r="I637">
            <v>1058130</v>
          </cell>
          <cell r="J637">
            <v>1028130</v>
          </cell>
          <cell r="K637">
            <v>998130</v>
          </cell>
          <cell r="L637">
            <v>968130</v>
          </cell>
          <cell r="M637">
            <v>938130</v>
          </cell>
        </row>
        <row r="638">
          <cell r="A638">
            <v>9700</v>
          </cell>
          <cell r="B638">
            <v>9720</v>
          </cell>
          <cell r="C638">
            <v>1453440</v>
          </cell>
          <cell r="D638">
            <v>1378110</v>
          </cell>
          <cell r="E638">
            <v>1182500</v>
          </cell>
          <cell r="F638">
            <v>1152500</v>
          </cell>
          <cell r="G638">
            <v>1122500</v>
          </cell>
          <cell r="H638">
            <v>1092500</v>
          </cell>
          <cell r="I638">
            <v>1062500</v>
          </cell>
          <cell r="J638">
            <v>1032500</v>
          </cell>
          <cell r="K638">
            <v>1002500</v>
          </cell>
          <cell r="L638">
            <v>972500</v>
          </cell>
          <cell r="M638">
            <v>942500</v>
          </cell>
        </row>
        <row r="639">
          <cell r="A639">
            <v>9720</v>
          </cell>
          <cell r="B639">
            <v>9740</v>
          </cell>
          <cell r="C639">
            <v>1460270</v>
          </cell>
          <cell r="D639">
            <v>1384900</v>
          </cell>
          <cell r="E639">
            <v>1186870</v>
          </cell>
          <cell r="F639">
            <v>1156870</v>
          </cell>
          <cell r="G639">
            <v>1126870</v>
          </cell>
          <cell r="H639">
            <v>1096870</v>
          </cell>
          <cell r="I639">
            <v>1066870</v>
          </cell>
          <cell r="J639">
            <v>1036870</v>
          </cell>
          <cell r="K639">
            <v>1006870</v>
          </cell>
          <cell r="L639">
            <v>976870</v>
          </cell>
          <cell r="M639">
            <v>946870</v>
          </cell>
        </row>
        <row r="640">
          <cell r="A640">
            <v>9740</v>
          </cell>
          <cell r="B640">
            <v>9760</v>
          </cell>
          <cell r="C640">
            <v>1467090</v>
          </cell>
          <cell r="D640">
            <v>1391690</v>
          </cell>
          <cell r="E640">
            <v>1191240</v>
          </cell>
          <cell r="F640">
            <v>1161240</v>
          </cell>
          <cell r="G640">
            <v>1131240</v>
          </cell>
          <cell r="H640">
            <v>1101240</v>
          </cell>
          <cell r="I640">
            <v>1071240</v>
          </cell>
          <cell r="J640">
            <v>1041240</v>
          </cell>
          <cell r="K640">
            <v>1011240</v>
          </cell>
          <cell r="L640">
            <v>981240</v>
          </cell>
          <cell r="M640">
            <v>951240</v>
          </cell>
        </row>
        <row r="641">
          <cell r="A641">
            <v>9760</v>
          </cell>
          <cell r="B641">
            <v>9780</v>
          </cell>
          <cell r="C641">
            <v>1473920</v>
          </cell>
          <cell r="D641">
            <v>1398480</v>
          </cell>
          <cell r="E641">
            <v>1195600</v>
          </cell>
          <cell r="F641">
            <v>1165600</v>
          </cell>
          <cell r="G641">
            <v>1135600</v>
          </cell>
          <cell r="H641">
            <v>1105600</v>
          </cell>
          <cell r="I641">
            <v>1075600</v>
          </cell>
          <cell r="J641">
            <v>1045600</v>
          </cell>
          <cell r="K641">
            <v>1015600</v>
          </cell>
          <cell r="L641">
            <v>985600</v>
          </cell>
          <cell r="M641">
            <v>955600</v>
          </cell>
        </row>
        <row r="642">
          <cell r="A642">
            <v>9780</v>
          </cell>
          <cell r="B642">
            <v>9800</v>
          </cell>
          <cell r="C642">
            <v>1480740</v>
          </cell>
          <cell r="D642">
            <v>1405270</v>
          </cell>
          <cell r="E642">
            <v>1199970</v>
          </cell>
          <cell r="F642">
            <v>1169970</v>
          </cell>
          <cell r="G642">
            <v>1139970</v>
          </cell>
          <cell r="H642">
            <v>1109970</v>
          </cell>
          <cell r="I642">
            <v>1079970</v>
          </cell>
          <cell r="J642">
            <v>1049970</v>
          </cell>
          <cell r="K642">
            <v>1019970</v>
          </cell>
          <cell r="L642">
            <v>989970</v>
          </cell>
          <cell r="M642">
            <v>959970</v>
          </cell>
        </row>
        <row r="643">
          <cell r="A643">
            <v>9800</v>
          </cell>
          <cell r="B643">
            <v>9820</v>
          </cell>
          <cell r="C643">
            <v>1487570</v>
          </cell>
          <cell r="D643">
            <v>1412060</v>
          </cell>
          <cell r="E643">
            <v>1204340</v>
          </cell>
          <cell r="F643">
            <v>1174340</v>
          </cell>
          <cell r="G643">
            <v>1144340</v>
          </cell>
          <cell r="H643">
            <v>1114340</v>
          </cell>
          <cell r="I643">
            <v>1084340</v>
          </cell>
          <cell r="J643">
            <v>1054340</v>
          </cell>
          <cell r="K643">
            <v>1024340</v>
          </cell>
          <cell r="L643">
            <v>994340</v>
          </cell>
          <cell r="M643">
            <v>964340</v>
          </cell>
        </row>
        <row r="644">
          <cell r="A644">
            <v>9820</v>
          </cell>
          <cell r="B644">
            <v>9840</v>
          </cell>
          <cell r="C644">
            <v>1494390</v>
          </cell>
          <cell r="D644">
            <v>1418850</v>
          </cell>
          <cell r="E644">
            <v>1208710</v>
          </cell>
          <cell r="F644">
            <v>1178710</v>
          </cell>
          <cell r="G644">
            <v>1148710</v>
          </cell>
          <cell r="H644">
            <v>1118710</v>
          </cell>
          <cell r="I644">
            <v>1088710</v>
          </cell>
          <cell r="J644">
            <v>1058710</v>
          </cell>
          <cell r="K644">
            <v>1028710</v>
          </cell>
          <cell r="L644">
            <v>998710</v>
          </cell>
          <cell r="M644">
            <v>968710</v>
          </cell>
        </row>
        <row r="645">
          <cell r="A645">
            <v>9840</v>
          </cell>
          <cell r="B645">
            <v>9860</v>
          </cell>
          <cell r="C645">
            <v>1501220</v>
          </cell>
          <cell r="D645">
            <v>1425640</v>
          </cell>
          <cell r="E645">
            <v>1213080</v>
          </cell>
          <cell r="F645">
            <v>1183080</v>
          </cell>
          <cell r="G645">
            <v>1153080</v>
          </cell>
          <cell r="H645">
            <v>1123080</v>
          </cell>
          <cell r="I645">
            <v>1093080</v>
          </cell>
          <cell r="J645">
            <v>1063080</v>
          </cell>
          <cell r="K645">
            <v>1033080</v>
          </cell>
          <cell r="L645">
            <v>1003080</v>
          </cell>
          <cell r="M645">
            <v>973080</v>
          </cell>
        </row>
        <row r="646">
          <cell r="A646">
            <v>9860</v>
          </cell>
          <cell r="B646">
            <v>9880</v>
          </cell>
          <cell r="C646">
            <v>1508040</v>
          </cell>
          <cell r="D646">
            <v>1432430</v>
          </cell>
          <cell r="E646">
            <v>1217440</v>
          </cell>
          <cell r="F646">
            <v>1187440</v>
          </cell>
          <cell r="G646">
            <v>1157440</v>
          </cell>
          <cell r="H646">
            <v>1127440</v>
          </cell>
          <cell r="I646">
            <v>1097440</v>
          </cell>
          <cell r="J646">
            <v>1067440</v>
          </cell>
          <cell r="K646">
            <v>1037440</v>
          </cell>
          <cell r="L646">
            <v>1007440</v>
          </cell>
          <cell r="M646">
            <v>977440</v>
          </cell>
        </row>
        <row r="647">
          <cell r="A647">
            <v>9880</v>
          </cell>
          <cell r="B647">
            <v>9900</v>
          </cell>
          <cell r="C647">
            <v>1514870</v>
          </cell>
          <cell r="D647">
            <v>1439220</v>
          </cell>
          <cell r="E647">
            <v>1221810</v>
          </cell>
          <cell r="F647">
            <v>1191810</v>
          </cell>
          <cell r="G647">
            <v>1161810</v>
          </cell>
          <cell r="H647">
            <v>1131810</v>
          </cell>
          <cell r="I647">
            <v>1101810</v>
          </cell>
          <cell r="J647">
            <v>1071810</v>
          </cell>
          <cell r="K647">
            <v>1041810</v>
          </cell>
          <cell r="L647">
            <v>1011810</v>
          </cell>
          <cell r="M647">
            <v>981810</v>
          </cell>
        </row>
        <row r="648">
          <cell r="A648">
            <v>9900</v>
          </cell>
          <cell r="B648">
            <v>9920</v>
          </cell>
          <cell r="C648">
            <v>1521690</v>
          </cell>
          <cell r="D648">
            <v>1446010</v>
          </cell>
          <cell r="E648">
            <v>1226180</v>
          </cell>
          <cell r="F648">
            <v>1196180</v>
          </cell>
          <cell r="G648">
            <v>1166180</v>
          </cell>
          <cell r="H648">
            <v>1136180</v>
          </cell>
          <cell r="I648">
            <v>1106180</v>
          </cell>
          <cell r="J648">
            <v>1076180</v>
          </cell>
          <cell r="K648">
            <v>1046180</v>
          </cell>
          <cell r="L648">
            <v>1016180</v>
          </cell>
          <cell r="M648">
            <v>986180</v>
          </cell>
        </row>
        <row r="649">
          <cell r="A649">
            <v>9920</v>
          </cell>
          <cell r="B649">
            <v>9940</v>
          </cell>
          <cell r="C649">
            <v>1528520</v>
          </cell>
          <cell r="D649">
            <v>1452800</v>
          </cell>
          <cell r="E649">
            <v>1230550</v>
          </cell>
          <cell r="F649">
            <v>1200550</v>
          </cell>
          <cell r="G649">
            <v>1170550</v>
          </cell>
          <cell r="H649">
            <v>1140550</v>
          </cell>
          <cell r="I649">
            <v>1110550</v>
          </cell>
          <cell r="J649">
            <v>1080550</v>
          </cell>
          <cell r="K649">
            <v>1050550</v>
          </cell>
          <cell r="L649">
            <v>1020550</v>
          </cell>
          <cell r="M649">
            <v>990550</v>
          </cell>
        </row>
        <row r="650">
          <cell r="A650">
            <v>9940</v>
          </cell>
          <cell r="B650">
            <v>9960</v>
          </cell>
          <cell r="C650">
            <v>1535340</v>
          </cell>
          <cell r="D650">
            <v>1459590</v>
          </cell>
          <cell r="E650">
            <v>1234920</v>
          </cell>
          <cell r="F650">
            <v>1204920</v>
          </cell>
          <cell r="G650">
            <v>1174920</v>
          </cell>
          <cell r="H650">
            <v>1144920</v>
          </cell>
          <cell r="I650">
            <v>1114920</v>
          </cell>
          <cell r="J650">
            <v>1084920</v>
          </cell>
          <cell r="K650">
            <v>1054920</v>
          </cell>
          <cell r="L650">
            <v>1024920</v>
          </cell>
          <cell r="M650">
            <v>994920</v>
          </cell>
        </row>
        <row r="651">
          <cell r="A651">
            <v>9960</v>
          </cell>
          <cell r="B651">
            <v>9980</v>
          </cell>
          <cell r="C651">
            <v>1542170</v>
          </cell>
          <cell r="D651">
            <v>1466380</v>
          </cell>
          <cell r="E651">
            <v>1239280</v>
          </cell>
          <cell r="F651">
            <v>1209280</v>
          </cell>
          <cell r="G651">
            <v>1179280</v>
          </cell>
          <cell r="H651">
            <v>1149280</v>
          </cell>
          <cell r="I651">
            <v>1119280</v>
          </cell>
          <cell r="J651">
            <v>1089280</v>
          </cell>
          <cell r="K651">
            <v>1059280</v>
          </cell>
          <cell r="L651">
            <v>1029280</v>
          </cell>
          <cell r="M651">
            <v>999280</v>
          </cell>
        </row>
        <row r="652">
          <cell r="A652">
            <v>9980</v>
          </cell>
          <cell r="B652">
            <v>9999</v>
          </cell>
          <cell r="C652">
            <v>1548990</v>
          </cell>
          <cell r="D652">
            <v>1473170</v>
          </cell>
          <cell r="E652">
            <v>1243650</v>
          </cell>
          <cell r="F652">
            <v>1213650</v>
          </cell>
          <cell r="G652">
            <v>1183650</v>
          </cell>
          <cell r="H652">
            <v>1153650</v>
          </cell>
          <cell r="I652">
            <v>1123650</v>
          </cell>
          <cell r="J652">
            <v>1093650</v>
          </cell>
          <cell r="K652">
            <v>1063650</v>
          </cell>
          <cell r="L652">
            <v>1033650</v>
          </cell>
          <cell r="M652">
            <v>1003650</v>
          </cell>
        </row>
        <row r="653">
          <cell r="A653">
            <v>9999</v>
          </cell>
          <cell r="B653">
            <v>10000</v>
          </cell>
          <cell r="C653">
            <v>1552400</v>
          </cell>
          <cell r="D653">
            <v>1476570</v>
          </cell>
          <cell r="E653">
            <v>1245840</v>
          </cell>
          <cell r="F653">
            <v>1215840</v>
          </cell>
          <cell r="G653">
            <v>1185840</v>
          </cell>
          <cell r="H653">
            <v>1155840</v>
          </cell>
          <cell r="I653">
            <v>1125840</v>
          </cell>
          <cell r="J653">
            <v>1095840</v>
          </cell>
          <cell r="K653">
            <v>1065840</v>
          </cell>
          <cell r="L653">
            <v>1035840</v>
          </cell>
          <cell r="M653">
            <v>1005840</v>
          </cell>
        </row>
        <row r="654">
          <cell r="O654">
            <v>10000001</v>
          </cell>
          <cell r="P654">
            <v>14000000</v>
          </cell>
          <cell r="Q654">
            <v>0</v>
          </cell>
          <cell r="R654">
            <v>10000000</v>
          </cell>
          <cell r="S654">
            <v>0.98</v>
          </cell>
          <cell r="T654">
            <v>0.35</v>
          </cell>
        </row>
        <row r="655">
          <cell r="O655">
            <v>14000001</v>
          </cell>
          <cell r="P655">
            <v>28000000</v>
          </cell>
          <cell r="Q655">
            <v>1372000</v>
          </cell>
          <cell r="R655">
            <v>14000000</v>
          </cell>
          <cell r="S655">
            <v>0.98</v>
          </cell>
          <cell r="T655">
            <v>0.38</v>
          </cell>
        </row>
        <row r="656">
          <cell r="O656">
            <v>28000001</v>
          </cell>
          <cell r="P656">
            <v>30000000</v>
          </cell>
          <cell r="Q656">
            <v>6585600</v>
          </cell>
          <cell r="R656">
            <v>28000000</v>
          </cell>
          <cell r="S656">
            <v>0.98</v>
          </cell>
          <cell r="T656">
            <v>0.4</v>
          </cell>
        </row>
        <row r="657">
          <cell r="O657">
            <v>30000001</v>
          </cell>
          <cell r="P657">
            <v>45000000</v>
          </cell>
          <cell r="Q657">
            <v>7369600</v>
          </cell>
          <cell r="R657">
            <v>30000000</v>
          </cell>
          <cell r="S657">
            <v>1</v>
          </cell>
          <cell r="T657">
            <v>0.4</v>
          </cell>
        </row>
        <row r="658">
          <cell r="O658">
            <v>45000001</v>
          </cell>
          <cell r="P658">
            <v>87000000</v>
          </cell>
          <cell r="Q658">
            <v>13369600</v>
          </cell>
          <cell r="R658">
            <v>45000000</v>
          </cell>
          <cell r="S658">
            <v>1</v>
          </cell>
          <cell r="T658">
            <v>0.42</v>
          </cell>
        </row>
        <row r="659">
          <cell r="O659">
            <v>87000001</v>
          </cell>
          <cell r="P659">
            <v>1E+26</v>
          </cell>
          <cell r="Q659">
            <v>31009600</v>
          </cell>
          <cell r="R659">
            <v>87000000</v>
          </cell>
          <cell r="S659">
            <v>1</v>
          </cell>
          <cell r="T659">
            <v>0.45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주민번호체크"/>
      <sheetName val="휴게시간"/>
      <sheetName val="연차미사용수당"/>
      <sheetName val="통상임금"/>
      <sheetName val="근로시간=근무시간-휴게시간"/>
      <sheetName val="주휴수당"/>
      <sheetName val="주휴일 일수"/>
      <sheetName val="최저임금"/>
      <sheetName val="Sheet1"/>
      <sheetName val="임금명세서(연차 원칙 연정산 (회계연도기준 1월지급))"/>
      <sheetName val="임금명세서(연차 평균 월 정산 인정여부불투명)"/>
      <sheetName val="임금명세서(5인미만) 식당 외국인"/>
      <sheetName val="일용근로자 유형"/>
      <sheetName val="임금명세서(일당직) (주 15시간미만 초단시간)"/>
      <sheetName val="임금명세서(일당직) (일급입력)"/>
      <sheetName val="일용직대장(요일)"/>
      <sheetName val="임금명세서(일용직)"/>
      <sheetName val="임금명세서(시급) (시급입력)"/>
      <sheetName val="시급"/>
      <sheetName val="임금명세서(시급) (①총근로시간수+②시급입력)"/>
      <sheetName val="2021간이세액표"/>
      <sheetName val="&lt;-구분-&gt;"/>
      <sheetName val="표준근로계약서"/>
      <sheetName val="근로자명부"/>
      <sheetName val="직원별 임금대장(별지 제17호서식)"/>
      <sheetName val="표준근로계약서 (18세 미만)"/>
      <sheetName val="건설일용근로자"/>
      <sheetName val="단시간근로자"/>
      <sheetName val="근로시간"/>
      <sheetName val="연장 근로의 제한"/>
      <sheetName val="5인미만사업장"/>
      <sheetName val="연장·야간 및 휴일 근로"/>
      <sheetName val="취업규칙(10인이상)"/>
    </sheetNames>
    <sheetDataSet>
      <sheetData sheetId="0" refreshError="1"/>
      <sheetData sheetId="1" refreshError="1"/>
      <sheetData sheetId="2">
        <row r="44">
          <cell r="V44">
            <v>1</v>
          </cell>
          <cell r="W44">
            <v>15</v>
          </cell>
        </row>
        <row r="45">
          <cell r="V45">
            <v>2</v>
          </cell>
          <cell r="W45">
            <v>15</v>
          </cell>
        </row>
        <row r="46">
          <cell r="V46">
            <v>3</v>
          </cell>
          <cell r="W46">
            <v>16</v>
          </cell>
        </row>
        <row r="47">
          <cell r="V47">
            <v>4</v>
          </cell>
          <cell r="W47">
            <v>16</v>
          </cell>
        </row>
        <row r="48">
          <cell r="V48">
            <v>5</v>
          </cell>
          <cell r="W48">
            <v>17</v>
          </cell>
        </row>
        <row r="49">
          <cell r="V49">
            <v>6</v>
          </cell>
          <cell r="W49">
            <v>17</v>
          </cell>
        </row>
        <row r="50">
          <cell r="V50">
            <v>7</v>
          </cell>
          <cell r="W50">
            <v>18</v>
          </cell>
        </row>
        <row r="51">
          <cell r="V51">
            <v>8</v>
          </cell>
          <cell r="W51">
            <v>18</v>
          </cell>
        </row>
        <row r="52">
          <cell r="V52">
            <v>9</v>
          </cell>
          <cell r="W52">
            <v>19</v>
          </cell>
        </row>
        <row r="53">
          <cell r="V53">
            <v>10</v>
          </cell>
          <cell r="W53">
            <v>19</v>
          </cell>
        </row>
        <row r="54">
          <cell r="V54">
            <v>11</v>
          </cell>
          <cell r="W54">
            <v>20</v>
          </cell>
        </row>
        <row r="55">
          <cell r="V55">
            <v>12</v>
          </cell>
          <cell r="W55">
            <v>20</v>
          </cell>
        </row>
        <row r="56">
          <cell r="V56">
            <v>13</v>
          </cell>
          <cell r="W56">
            <v>21</v>
          </cell>
        </row>
        <row r="57">
          <cell r="V57">
            <v>14</v>
          </cell>
          <cell r="W57">
            <v>21</v>
          </cell>
        </row>
        <row r="58">
          <cell r="V58">
            <v>15</v>
          </cell>
          <cell r="W58">
            <v>22</v>
          </cell>
        </row>
        <row r="59">
          <cell r="V59">
            <v>16</v>
          </cell>
          <cell r="W59">
            <v>22</v>
          </cell>
        </row>
        <row r="60">
          <cell r="V60">
            <v>17</v>
          </cell>
          <cell r="W60">
            <v>23</v>
          </cell>
        </row>
        <row r="61">
          <cell r="V61">
            <v>18</v>
          </cell>
          <cell r="W61">
            <v>23</v>
          </cell>
        </row>
        <row r="62">
          <cell r="V62">
            <v>19</v>
          </cell>
          <cell r="W62">
            <v>24</v>
          </cell>
        </row>
        <row r="63">
          <cell r="V63">
            <v>20</v>
          </cell>
          <cell r="W63">
            <v>24</v>
          </cell>
        </row>
        <row r="64">
          <cell r="V64">
            <v>21</v>
          </cell>
          <cell r="W64">
            <v>25</v>
          </cell>
        </row>
        <row r="65">
          <cell r="V65">
            <v>22</v>
          </cell>
          <cell r="W65">
            <v>25</v>
          </cell>
        </row>
        <row r="66">
          <cell r="V66">
            <v>23</v>
          </cell>
          <cell r="W66">
            <v>25</v>
          </cell>
        </row>
        <row r="67">
          <cell r="V67">
            <v>24</v>
          </cell>
          <cell r="W67">
            <v>25</v>
          </cell>
        </row>
        <row r="68">
          <cell r="V68">
            <v>25</v>
          </cell>
          <cell r="W68">
            <v>25</v>
          </cell>
        </row>
        <row r="69">
          <cell r="V69">
            <v>26</v>
          </cell>
          <cell r="W69">
            <v>25</v>
          </cell>
        </row>
        <row r="70">
          <cell r="V70">
            <v>27</v>
          </cell>
          <cell r="W70">
            <v>25</v>
          </cell>
        </row>
        <row r="71">
          <cell r="V71">
            <v>28</v>
          </cell>
          <cell r="W71">
            <v>25</v>
          </cell>
        </row>
        <row r="72">
          <cell r="V72">
            <v>29</v>
          </cell>
          <cell r="W72">
            <v>25</v>
          </cell>
        </row>
        <row r="73">
          <cell r="V73">
            <v>30</v>
          </cell>
          <cell r="W73">
            <v>25</v>
          </cell>
        </row>
        <row r="74">
          <cell r="V74">
            <v>31</v>
          </cell>
          <cell r="W74">
            <v>25</v>
          </cell>
        </row>
        <row r="75">
          <cell r="V75">
            <v>32</v>
          </cell>
          <cell r="W75">
            <v>25</v>
          </cell>
        </row>
        <row r="76">
          <cell r="V76">
            <v>33</v>
          </cell>
          <cell r="W76">
            <v>25</v>
          </cell>
        </row>
        <row r="77">
          <cell r="V77">
            <v>34</v>
          </cell>
          <cell r="W77">
            <v>25</v>
          </cell>
        </row>
        <row r="78">
          <cell r="V78">
            <v>35</v>
          </cell>
          <cell r="W78">
            <v>25</v>
          </cell>
        </row>
        <row r="79">
          <cell r="V79">
            <v>36</v>
          </cell>
          <cell r="W79">
            <v>25</v>
          </cell>
        </row>
        <row r="80">
          <cell r="V80">
            <v>37</v>
          </cell>
          <cell r="W80">
            <v>25</v>
          </cell>
        </row>
        <row r="81">
          <cell r="V81">
            <v>38</v>
          </cell>
          <cell r="W81">
            <v>25</v>
          </cell>
        </row>
        <row r="82">
          <cell r="V82">
            <v>39</v>
          </cell>
          <cell r="W82">
            <v>25</v>
          </cell>
        </row>
        <row r="83">
          <cell r="V83">
            <v>40</v>
          </cell>
          <cell r="W83">
            <v>25</v>
          </cell>
        </row>
        <row r="84">
          <cell r="V84">
            <v>41</v>
          </cell>
          <cell r="W84">
            <v>25</v>
          </cell>
        </row>
        <row r="85">
          <cell r="V85">
            <v>42</v>
          </cell>
          <cell r="W85">
            <v>25</v>
          </cell>
        </row>
        <row r="86">
          <cell r="V86">
            <v>43</v>
          </cell>
          <cell r="W86">
            <v>25</v>
          </cell>
        </row>
        <row r="87">
          <cell r="V87">
            <v>44</v>
          </cell>
          <cell r="W87">
            <v>25</v>
          </cell>
        </row>
        <row r="88">
          <cell r="V88">
            <v>45</v>
          </cell>
          <cell r="W88">
            <v>25</v>
          </cell>
        </row>
        <row r="89">
          <cell r="V89">
            <v>46</v>
          </cell>
          <cell r="W89">
            <v>25</v>
          </cell>
        </row>
        <row r="90">
          <cell r="V90">
            <v>47</v>
          </cell>
          <cell r="W90">
            <v>25</v>
          </cell>
        </row>
        <row r="91">
          <cell r="V91">
            <v>48</v>
          </cell>
          <cell r="W91">
            <v>25</v>
          </cell>
        </row>
        <row r="92">
          <cell r="V92">
            <v>49</v>
          </cell>
          <cell r="W92">
            <v>25</v>
          </cell>
        </row>
        <row r="93">
          <cell r="V93">
            <v>50</v>
          </cell>
          <cell r="W93">
            <v>25</v>
          </cell>
        </row>
        <row r="94">
          <cell r="V94">
            <v>51</v>
          </cell>
          <cell r="W94">
            <v>25</v>
          </cell>
        </row>
        <row r="95">
          <cell r="V95">
            <v>52</v>
          </cell>
          <cell r="W95">
            <v>25</v>
          </cell>
        </row>
        <row r="96">
          <cell r="V96">
            <v>53</v>
          </cell>
          <cell r="W96">
            <v>25</v>
          </cell>
        </row>
        <row r="97">
          <cell r="V97">
            <v>54</v>
          </cell>
          <cell r="W97">
            <v>25</v>
          </cell>
        </row>
        <row r="98">
          <cell r="V98">
            <v>55</v>
          </cell>
          <cell r="W98">
            <v>25</v>
          </cell>
        </row>
        <row r="99">
          <cell r="V99">
            <v>56</v>
          </cell>
          <cell r="W99">
            <v>25</v>
          </cell>
        </row>
        <row r="100">
          <cell r="V100">
            <v>57</v>
          </cell>
          <cell r="W100">
            <v>25</v>
          </cell>
        </row>
        <row r="101">
          <cell r="V101">
            <v>58</v>
          </cell>
          <cell r="W101">
            <v>25</v>
          </cell>
        </row>
        <row r="102">
          <cell r="V102">
            <v>59</v>
          </cell>
          <cell r="W102">
            <v>25</v>
          </cell>
        </row>
        <row r="103">
          <cell r="V103">
            <v>60</v>
          </cell>
          <cell r="W103">
            <v>25</v>
          </cell>
        </row>
        <row r="104">
          <cell r="V104">
            <v>61</v>
          </cell>
          <cell r="W104">
            <v>25</v>
          </cell>
        </row>
        <row r="105">
          <cell r="V105">
            <v>62</v>
          </cell>
          <cell r="W105">
            <v>25</v>
          </cell>
        </row>
        <row r="106">
          <cell r="V106">
            <v>63</v>
          </cell>
          <cell r="W106">
            <v>25</v>
          </cell>
        </row>
        <row r="107">
          <cell r="V107">
            <v>64</v>
          </cell>
          <cell r="W107">
            <v>25</v>
          </cell>
        </row>
        <row r="108">
          <cell r="V108">
            <v>65</v>
          </cell>
          <cell r="W108">
            <v>25</v>
          </cell>
        </row>
        <row r="109">
          <cell r="V109">
            <v>66</v>
          </cell>
          <cell r="W109">
            <v>25</v>
          </cell>
        </row>
        <row r="110">
          <cell r="V110">
            <v>67</v>
          </cell>
          <cell r="W110">
            <v>25</v>
          </cell>
        </row>
        <row r="111">
          <cell r="V111">
            <v>68</v>
          </cell>
          <cell r="W111">
            <v>25</v>
          </cell>
        </row>
        <row r="112">
          <cell r="V112">
            <v>69</v>
          </cell>
          <cell r="W112">
            <v>25</v>
          </cell>
        </row>
        <row r="113">
          <cell r="V113">
            <v>70</v>
          </cell>
          <cell r="W113">
            <v>25</v>
          </cell>
        </row>
        <row r="114">
          <cell r="V114">
            <v>71</v>
          </cell>
          <cell r="W114">
            <v>25</v>
          </cell>
        </row>
        <row r="115">
          <cell r="V115">
            <v>72</v>
          </cell>
          <cell r="W115">
            <v>25</v>
          </cell>
        </row>
        <row r="116">
          <cell r="V116">
            <v>73</v>
          </cell>
          <cell r="W116">
            <v>25</v>
          </cell>
        </row>
        <row r="117">
          <cell r="V117">
            <v>74</v>
          </cell>
          <cell r="W117">
            <v>25</v>
          </cell>
        </row>
        <row r="118">
          <cell r="V118">
            <v>75</v>
          </cell>
          <cell r="W118">
            <v>25</v>
          </cell>
        </row>
        <row r="119">
          <cell r="V119">
            <v>76</v>
          </cell>
          <cell r="W119">
            <v>25</v>
          </cell>
        </row>
        <row r="120">
          <cell r="V120">
            <v>77</v>
          </cell>
          <cell r="W120">
            <v>25</v>
          </cell>
        </row>
        <row r="121">
          <cell r="V121">
            <v>78</v>
          </cell>
          <cell r="W121">
            <v>25</v>
          </cell>
        </row>
        <row r="122">
          <cell r="V122">
            <v>79</v>
          </cell>
          <cell r="W122">
            <v>25</v>
          </cell>
        </row>
        <row r="123">
          <cell r="V123">
            <v>80</v>
          </cell>
          <cell r="W123">
            <v>25</v>
          </cell>
        </row>
        <row r="124">
          <cell r="V124">
            <v>81</v>
          </cell>
          <cell r="W124">
            <v>25</v>
          </cell>
        </row>
        <row r="125">
          <cell r="V125">
            <v>82</v>
          </cell>
          <cell r="W125">
            <v>25</v>
          </cell>
        </row>
        <row r="126">
          <cell r="V126">
            <v>83</v>
          </cell>
          <cell r="W126">
            <v>25</v>
          </cell>
        </row>
        <row r="127">
          <cell r="V127">
            <v>84</v>
          </cell>
          <cell r="W127">
            <v>25</v>
          </cell>
        </row>
        <row r="128">
          <cell r="V128">
            <v>85</v>
          </cell>
          <cell r="W128">
            <v>25</v>
          </cell>
        </row>
        <row r="129">
          <cell r="V129">
            <v>86</v>
          </cell>
          <cell r="W129">
            <v>25</v>
          </cell>
        </row>
        <row r="130">
          <cell r="V130">
            <v>87</v>
          </cell>
          <cell r="W130">
            <v>25</v>
          </cell>
        </row>
        <row r="131">
          <cell r="V131">
            <v>88</v>
          </cell>
          <cell r="W131">
            <v>25</v>
          </cell>
        </row>
        <row r="132">
          <cell r="V132">
            <v>89</v>
          </cell>
          <cell r="W132">
            <v>25</v>
          </cell>
        </row>
        <row r="133">
          <cell r="V133">
            <v>90</v>
          </cell>
          <cell r="W133">
            <v>25</v>
          </cell>
        </row>
        <row r="134">
          <cell r="V134">
            <v>91</v>
          </cell>
          <cell r="W134">
            <v>25</v>
          </cell>
        </row>
        <row r="135">
          <cell r="V135">
            <v>92</v>
          </cell>
          <cell r="W135">
            <v>25</v>
          </cell>
        </row>
        <row r="136">
          <cell r="V136">
            <v>93</v>
          </cell>
          <cell r="W136">
            <v>25</v>
          </cell>
        </row>
        <row r="137">
          <cell r="V137">
            <v>94</v>
          </cell>
          <cell r="W137">
            <v>25</v>
          </cell>
        </row>
        <row r="138">
          <cell r="V138">
            <v>95</v>
          </cell>
          <cell r="W138">
            <v>25</v>
          </cell>
        </row>
        <row r="139">
          <cell r="V139">
            <v>96</v>
          </cell>
          <cell r="W139">
            <v>25</v>
          </cell>
        </row>
        <row r="140">
          <cell r="V140">
            <v>97</v>
          </cell>
          <cell r="W140">
            <v>25</v>
          </cell>
        </row>
        <row r="141">
          <cell r="V141">
            <v>98</v>
          </cell>
          <cell r="W141">
            <v>25</v>
          </cell>
        </row>
        <row r="142">
          <cell r="V142">
            <v>99</v>
          </cell>
          <cell r="W142">
            <v>25</v>
          </cell>
        </row>
        <row r="143">
          <cell r="V143">
            <v>100</v>
          </cell>
          <cell r="W143">
            <v>25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U10">
            <v>88</v>
          </cell>
          <cell r="W10">
            <v>767360</v>
          </cell>
        </row>
        <row r="11">
          <cell r="U11">
            <v>11</v>
          </cell>
          <cell r="AF11">
            <v>2</v>
          </cell>
        </row>
      </sheetData>
      <sheetData sheetId="16"/>
      <sheetData sheetId="17" refreshError="1"/>
      <sheetData sheetId="18" refreshError="1"/>
      <sheetData sheetId="19" refreshError="1"/>
      <sheetData sheetId="20">
        <row r="5">
          <cell r="A5" t="str">
            <v>이상</v>
          </cell>
          <cell r="B5" t="str">
            <v>미만</v>
          </cell>
        </row>
        <row r="6">
          <cell r="A6">
            <v>0</v>
          </cell>
          <cell r="B6">
            <v>770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>
            <v>770</v>
          </cell>
          <cell r="B7">
            <v>775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>
            <v>775</v>
          </cell>
          <cell r="B8">
            <v>780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780</v>
          </cell>
          <cell r="B9">
            <v>785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785</v>
          </cell>
          <cell r="B10">
            <v>790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>
            <v>790</v>
          </cell>
          <cell r="B11">
            <v>795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>
            <v>795</v>
          </cell>
          <cell r="B12">
            <v>800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>
            <v>800</v>
          </cell>
          <cell r="B13">
            <v>805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>
            <v>805</v>
          </cell>
          <cell r="B14">
            <v>810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810</v>
          </cell>
          <cell r="B15">
            <v>815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>
            <v>815</v>
          </cell>
          <cell r="B16">
            <v>820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>
            <v>820</v>
          </cell>
          <cell r="B17">
            <v>825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>
            <v>825</v>
          </cell>
          <cell r="B18">
            <v>830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>
            <v>830</v>
          </cell>
          <cell r="B19">
            <v>835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>
            <v>835</v>
          </cell>
          <cell r="B20">
            <v>840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>
            <v>840</v>
          </cell>
          <cell r="B21">
            <v>845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>
            <v>845</v>
          </cell>
          <cell r="B22">
            <v>850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>
            <v>850</v>
          </cell>
          <cell r="B23">
            <v>855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>
            <v>855</v>
          </cell>
          <cell r="B24">
            <v>860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>
            <v>860</v>
          </cell>
          <cell r="B25">
            <v>865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>
            <v>865</v>
          </cell>
          <cell r="B26">
            <v>870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870</v>
          </cell>
          <cell r="B27">
            <v>875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875</v>
          </cell>
          <cell r="B28">
            <v>880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880</v>
          </cell>
          <cell r="B29">
            <v>885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885</v>
          </cell>
          <cell r="B30">
            <v>890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890</v>
          </cell>
          <cell r="B31">
            <v>895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>
            <v>895</v>
          </cell>
          <cell r="B32">
            <v>900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>
            <v>900</v>
          </cell>
          <cell r="B33">
            <v>905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905</v>
          </cell>
          <cell r="B34">
            <v>910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>
            <v>910</v>
          </cell>
          <cell r="B35">
            <v>915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>
            <v>915</v>
          </cell>
          <cell r="B36">
            <v>920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920</v>
          </cell>
          <cell r="B37">
            <v>925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925</v>
          </cell>
          <cell r="B38">
            <v>930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930</v>
          </cell>
          <cell r="B39">
            <v>935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935</v>
          </cell>
          <cell r="B40">
            <v>940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940</v>
          </cell>
          <cell r="B41">
            <v>945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945</v>
          </cell>
          <cell r="B42">
            <v>950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>
            <v>950</v>
          </cell>
          <cell r="B43">
            <v>955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955</v>
          </cell>
          <cell r="B44">
            <v>960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960</v>
          </cell>
          <cell r="B45">
            <v>965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965</v>
          </cell>
          <cell r="B46">
            <v>970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970</v>
          </cell>
          <cell r="B47">
            <v>975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975</v>
          </cell>
          <cell r="B48">
            <v>980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980</v>
          </cell>
          <cell r="B49">
            <v>985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985</v>
          </cell>
          <cell r="B50">
            <v>990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990</v>
          </cell>
          <cell r="B51">
            <v>995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995</v>
          </cell>
          <cell r="B52">
            <v>1000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1000</v>
          </cell>
          <cell r="B53">
            <v>1005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1005</v>
          </cell>
          <cell r="B54">
            <v>1010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1010</v>
          </cell>
          <cell r="B55">
            <v>1015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1015</v>
          </cell>
          <cell r="B56">
            <v>1020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1020</v>
          </cell>
          <cell r="B57">
            <v>1025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1025</v>
          </cell>
          <cell r="B58">
            <v>1030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1030</v>
          </cell>
          <cell r="B59">
            <v>1035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1035</v>
          </cell>
          <cell r="B60">
            <v>1040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1040</v>
          </cell>
          <cell r="B61">
            <v>1045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1045</v>
          </cell>
          <cell r="B62">
            <v>1050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1050</v>
          </cell>
          <cell r="B63">
            <v>1055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1055</v>
          </cell>
          <cell r="B64">
            <v>1060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1060</v>
          </cell>
          <cell r="B65">
            <v>1065</v>
          </cell>
          <cell r="C65">
            <v>1040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1065</v>
          </cell>
          <cell r="B66">
            <v>1070</v>
          </cell>
          <cell r="C66">
            <v>1110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1070</v>
          </cell>
          <cell r="B67">
            <v>1075</v>
          </cell>
          <cell r="C67">
            <v>1180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1075</v>
          </cell>
          <cell r="B68">
            <v>1080</v>
          </cell>
          <cell r="C68">
            <v>1250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1080</v>
          </cell>
          <cell r="B69">
            <v>1085</v>
          </cell>
          <cell r="C69">
            <v>1320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1085</v>
          </cell>
          <cell r="B70">
            <v>1090</v>
          </cell>
          <cell r="C70">
            <v>1390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1090</v>
          </cell>
          <cell r="B71">
            <v>1095</v>
          </cell>
          <cell r="C71">
            <v>1460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1095</v>
          </cell>
          <cell r="B72">
            <v>1100</v>
          </cell>
          <cell r="C72">
            <v>1530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1100</v>
          </cell>
          <cell r="B73">
            <v>1105</v>
          </cell>
          <cell r="C73">
            <v>1600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1105</v>
          </cell>
          <cell r="B74">
            <v>1110</v>
          </cell>
          <cell r="C74">
            <v>1670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1110</v>
          </cell>
          <cell r="B75">
            <v>1115</v>
          </cell>
          <cell r="C75">
            <v>1740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1115</v>
          </cell>
          <cell r="B76">
            <v>1120</v>
          </cell>
          <cell r="C76">
            <v>1810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1120</v>
          </cell>
          <cell r="B77">
            <v>1125</v>
          </cell>
          <cell r="C77">
            <v>1880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1125</v>
          </cell>
          <cell r="B78">
            <v>1130</v>
          </cell>
          <cell r="C78">
            <v>1950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1130</v>
          </cell>
          <cell r="B79">
            <v>1135</v>
          </cell>
          <cell r="C79">
            <v>2020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1135</v>
          </cell>
          <cell r="B80">
            <v>1140</v>
          </cell>
          <cell r="C80">
            <v>2090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1140</v>
          </cell>
          <cell r="B81">
            <v>1145</v>
          </cell>
          <cell r="C81">
            <v>2160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1145</v>
          </cell>
          <cell r="B82">
            <v>1150</v>
          </cell>
          <cell r="C82">
            <v>2230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1150</v>
          </cell>
          <cell r="B83">
            <v>1155</v>
          </cell>
          <cell r="C83">
            <v>2300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1155</v>
          </cell>
          <cell r="B84">
            <v>1160</v>
          </cell>
          <cell r="C84">
            <v>2370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1160</v>
          </cell>
          <cell r="B85">
            <v>1165</v>
          </cell>
          <cell r="C85">
            <v>2440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A86">
            <v>1165</v>
          </cell>
          <cell r="B86">
            <v>1170</v>
          </cell>
          <cell r="C86">
            <v>2500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1170</v>
          </cell>
          <cell r="B87">
            <v>1175</v>
          </cell>
          <cell r="C87">
            <v>2570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A88">
            <v>1175</v>
          </cell>
          <cell r="B88">
            <v>1180</v>
          </cell>
          <cell r="C88">
            <v>2640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A89">
            <v>1180</v>
          </cell>
          <cell r="B89">
            <v>1185</v>
          </cell>
          <cell r="C89">
            <v>2710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A90">
            <v>1185</v>
          </cell>
          <cell r="B90">
            <v>1190</v>
          </cell>
          <cell r="C90">
            <v>2780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A91">
            <v>1190</v>
          </cell>
          <cell r="B91">
            <v>1195</v>
          </cell>
          <cell r="C91">
            <v>2850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1195</v>
          </cell>
          <cell r="B92">
            <v>1200</v>
          </cell>
          <cell r="C92">
            <v>2920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1200</v>
          </cell>
          <cell r="B93">
            <v>1205</v>
          </cell>
          <cell r="C93">
            <v>2990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>
            <v>1205</v>
          </cell>
          <cell r="B94">
            <v>1210</v>
          </cell>
          <cell r="C94">
            <v>3060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>
            <v>1210</v>
          </cell>
          <cell r="B95">
            <v>1215</v>
          </cell>
          <cell r="C95">
            <v>3130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A96">
            <v>1215</v>
          </cell>
          <cell r="B96">
            <v>1220</v>
          </cell>
          <cell r="C96">
            <v>3200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1220</v>
          </cell>
          <cell r="B97">
            <v>1225</v>
          </cell>
          <cell r="C97">
            <v>3270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A98">
            <v>1225</v>
          </cell>
          <cell r="B98">
            <v>1230</v>
          </cell>
          <cell r="C98">
            <v>3340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A99">
            <v>1230</v>
          </cell>
          <cell r="B99">
            <v>1235</v>
          </cell>
          <cell r="C99">
            <v>3410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A100">
            <v>1235</v>
          </cell>
          <cell r="B100">
            <v>1240</v>
          </cell>
          <cell r="C100">
            <v>3480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A101">
            <v>1240</v>
          </cell>
          <cell r="B101">
            <v>1245</v>
          </cell>
          <cell r="C101">
            <v>3550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A102">
            <v>1245</v>
          </cell>
          <cell r="B102">
            <v>1250</v>
          </cell>
          <cell r="C102">
            <v>3620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A103">
            <v>1250</v>
          </cell>
          <cell r="B103">
            <v>1255</v>
          </cell>
          <cell r="C103">
            <v>3700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>
            <v>1255</v>
          </cell>
          <cell r="B104">
            <v>1260</v>
          </cell>
          <cell r="C104">
            <v>3810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>
            <v>1260</v>
          </cell>
          <cell r="B105">
            <v>1265</v>
          </cell>
          <cell r="C105">
            <v>3910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>
            <v>1265</v>
          </cell>
          <cell r="B106">
            <v>1270</v>
          </cell>
          <cell r="C106">
            <v>4010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A107">
            <v>1270</v>
          </cell>
          <cell r="B107">
            <v>1275</v>
          </cell>
          <cell r="C107">
            <v>4120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A108">
            <v>1275</v>
          </cell>
          <cell r="B108">
            <v>1280</v>
          </cell>
          <cell r="C108">
            <v>4220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A109">
            <v>1280</v>
          </cell>
          <cell r="B109">
            <v>1285</v>
          </cell>
          <cell r="C109">
            <v>4320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A110">
            <v>1285</v>
          </cell>
          <cell r="B110">
            <v>1290</v>
          </cell>
          <cell r="C110">
            <v>4430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A111">
            <v>1290</v>
          </cell>
          <cell r="B111">
            <v>1295</v>
          </cell>
          <cell r="C111">
            <v>4530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A112">
            <v>1295</v>
          </cell>
          <cell r="B112">
            <v>1300</v>
          </cell>
          <cell r="C112">
            <v>4630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A113">
            <v>1300</v>
          </cell>
          <cell r="B113">
            <v>1305</v>
          </cell>
          <cell r="C113">
            <v>4740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A114">
            <v>1305</v>
          </cell>
          <cell r="B114">
            <v>1310</v>
          </cell>
          <cell r="C114">
            <v>4840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A115">
            <v>1310</v>
          </cell>
          <cell r="B115">
            <v>1315</v>
          </cell>
          <cell r="C115">
            <v>4940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A116">
            <v>1315</v>
          </cell>
          <cell r="B116">
            <v>1320</v>
          </cell>
          <cell r="C116">
            <v>5050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A117">
            <v>1320</v>
          </cell>
          <cell r="B117">
            <v>1325</v>
          </cell>
          <cell r="C117">
            <v>5150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A118">
            <v>1325</v>
          </cell>
          <cell r="B118">
            <v>1330</v>
          </cell>
          <cell r="C118">
            <v>5250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A119">
            <v>1330</v>
          </cell>
          <cell r="B119">
            <v>1335</v>
          </cell>
          <cell r="C119">
            <v>5360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A120">
            <v>1335</v>
          </cell>
          <cell r="B120">
            <v>1340</v>
          </cell>
          <cell r="C120">
            <v>5460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A121">
            <v>1340</v>
          </cell>
          <cell r="B121">
            <v>1345</v>
          </cell>
          <cell r="C121">
            <v>5560</v>
          </cell>
          <cell r="D121">
            <v>1060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>
            <v>1345</v>
          </cell>
          <cell r="B122">
            <v>1350</v>
          </cell>
          <cell r="C122">
            <v>5670</v>
          </cell>
          <cell r="D122">
            <v>1170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A123">
            <v>1350</v>
          </cell>
          <cell r="B123">
            <v>1355</v>
          </cell>
          <cell r="C123">
            <v>5770</v>
          </cell>
          <cell r="D123">
            <v>1270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A124">
            <v>1355</v>
          </cell>
          <cell r="B124">
            <v>1360</v>
          </cell>
          <cell r="C124">
            <v>5870</v>
          </cell>
          <cell r="D124">
            <v>1370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A125">
            <v>1360</v>
          </cell>
          <cell r="B125">
            <v>1365</v>
          </cell>
          <cell r="C125">
            <v>5980</v>
          </cell>
          <cell r="D125">
            <v>1480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A126">
            <v>1365</v>
          </cell>
          <cell r="B126">
            <v>1370</v>
          </cell>
          <cell r="C126">
            <v>6080</v>
          </cell>
          <cell r="D126">
            <v>1580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A127">
            <v>1370</v>
          </cell>
          <cell r="B127">
            <v>1375</v>
          </cell>
          <cell r="C127">
            <v>6180</v>
          </cell>
          <cell r="D127">
            <v>1680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A128">
            <v>1375</v>
          </cell>
          <cell r="B128">
            <v>1380</v>
          </cell>
          <cell r="C128">
            <v>6290</v>
          </cell>
          <cell r="D128">
            <v>1790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>
            <v>1380</v>
          </cell>
          <cell r="B129">
            <v>1385</v>
          </cell>
          <cell r="C129">
            <v>6390</v>
          </cell>
          <cell r="D129">
            <v>1890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A130">
            <v>1385</v>
          </cell>
          <cell r="B130">
            <v>1390</v>
          </cell>
          <cell r="C130">
            <v>6490</v>
          </cell>
          <cell r="D130">
            <v>1990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A131">
            <v>1390</v>
          </cell>
          <cell r="B131">
            <v>1395</v>
          </cell>
          <cell r="C131">
            <v>6600</v>
          </cell>
          <cell r="D131">
            <v>2100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A132">
            <v>1395</v>
          </cell>
          <cell r="B132">
            <v>1400</v>
          </cell>
          <cell r="C132">
            <v>6700</v>
          </cell>
          <cell r="D132">
            <v>2200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A133">
            <v>1400</v>
          </cell>
          <cell r="B133">
            <v>1405</v>
          </cell>
          <cell r="C133">
            <v>6800</v>
          </cell>
          <cell r="D133">
            <v>2300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A134">
            <v>1405</v>
          </cell>
          <cell r="B134">
            <v>1410</v>
          </cell>
          <cell r="C134">
            <v>6910</v>
          </cell>
          <cell r="D134">
            <v>2410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A135">
            <v>1410</v>
          </cell>
          <cell r="B135">
            <v>1415</v>
          </cell>
          <cell r="C135">
            <v>7010</v>
          </cell>
          <cell r="D135">
            <v>2510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A136">
            <v>1415</v>
          </cell>
          <cell r="B136">
            <v>1420</v>
          </cell>
          <cell r="C136">
            <v>7110</v>
          </cell>
          <cell r="D136">
            <v>2610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A137">
            <v>1420</v>
          </cell>
          <cell r="B137">
            <v>1425</v>
          </cell>
          <cell r="C137">
            <v>7210</v>
          </cell>
          <cell r="D137">
            <v>2710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A138">
            <v>1425</v>
          </cell>
          <cell r="B138">
            <v>1430</v>
          </cell>
          <cell r="C138">
            <v>7320</v>
          </cell>
          <cell r="D138">
            <v>2820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A139">
            <v>1430</v>
          </cell>
          <cell r="B139">
            <v>1435</v>
          </cell>
          <cell r="C139">
            <v>7420</v>
          </cell>
          <cell r="D139">
            <v>2920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A140">
            <v>1435</v>
          </cell>
          <cell r="B140">
            <v>1440</v>
          </cell>
          <cell r="C140">
            <v>7520</v>
          </cell>
          <cell r="D140">
            <v>3020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A141">
            <v>1440</v>
          </cell>
          <cell r="B141">
            <v>1445</v>
          </cell>
          <cell r="C141">
            <v>7630</v>
          </cell>
          <cell r="D141">
            <v>3130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A142">
            <v>1445</v>
          </cell>
          <cell r="B142">
            <v>1450</v>
          </cell>
          <cell r="C142">
            <v>7730</v>
          </cell>
          <cell r="D142">
            <v>3230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A143">
            <v>1450</v>
          </cell>
          <cell r="B143">
            <v>1455</v>
          </cell>
          <cell r="C143">
            <v>7830</v>
          </cell>
          <cell r="D143">
            <v>3330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A144">
            <v>1455</v>
          </cell>
          <cell r="B144">
            <v>1460</v>
          </cell>
          <cell r="C144">
            <v>7940</v>
          </cell>
          <cell r="D144">
            <v>3440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1460</v>
          </cell>
          <cell r="B145">
            <v>1465</v>
          </cell>
          <cell r="C145">
            <v>8040</v>
          </cell>
          <cell r="D145">
            <v>3540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>
            <v>1465</v>
          </cell>
          <cell r="B146">
            <v>1470</v>
          </cell>
          <cell r="C146">
            <v>8140</v>
          </cell>
          <cell r="D146">
            <v>3640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A147">
            <v>1470</v>
          </cell>
          <cell r="B147">
            <v>1475</v>
          </cell>
          <cell r="C147">
            <v>8250</v>
          </cell>
          <cell r="D147">
            <v>3750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>
            <v>1475</v>
          </cell>
          <cell r="B148">
            <v>1480</v>
          </cell>
          <cell r="C148">
            <v>8350</v>
          </cell>
          <cell r="D148">
            <v>3850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>
            <v>1480</v>
          </cell>
          <cell r="B149">
            <v>1485</v>
          </cell>
          <cell r="C149">
            <v>8450</v>
          </cell>
          <cell r="D149">
            <v>3950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>
            <v>1485</v>
          </cell>
          <cell r="B150">
            <v>1490</v>
          </cell>
          <cell r="C150">
            <v>8560</v>
          </cell>
          <cell r="D150">
            <v>4060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A151">
            <v>1490</v>
          </cell>
          <cell r="B151">
            <v>1495</v>
          </cell>
          <cell r="C151">
            <v>8660</v>
          </cell>
          <cell r="D151">
            <v>4160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A152">
            <v>1495</v>
          </cell>
          <cell r="B152">
            <v>1500</v>
          </cell>
          <cell r="C152">
            <v>8760</v>
          </cell>
          <cell r="D152">
            <v>4260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A153">
            <v>1500</v>
          </cell>
          <cell r="B153">
            <v>1510</v>
          </cell>
          <cell r="C153">
            <v>8920</v>
          </cell>
          <cell r="D153">
            <v>4420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>
            <v>1510</v>
          </cell>
          <cell r="B154">
            <v>1520</v>
          </cell>
          <cell r="C154">
            <v>9120</v>
          </cell>
          <cell r="D154">
            <v>4620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A155">
            <v>1520</v>
          </cell>
          <cell r="B155">
            <v>1530</v>
          </cell>
          <cell r="C155">
            <v>9330</v>
          </cell>
          <cell r="D155">
            <v>4830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A156">
            <v>1530</v>
          </cell>
          <cell r="B156">
            <v>1540</v>
          </cell>
          <cell r="C156">
            <v>9540</v>
          </cell>
          <cell r="D156">
            <v>5040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A157">
            <v>1540</v>
          </cell>
          <cell r="B157">
            <v>1550</v>
          </cell>
          <cell r="C157">
            <v>9740</v>
          </cell>
          <cell r="D157">
            <v>5240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>
            <v>1550</v>
          </cell>
          <cell r="B158">
            <v>1560</v>
          </cell>
          <cell r="C158">
            <v>9950</v>
          </cell>
          <cell r="D158">
            <v>5450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  <row r="159">
          <cell r="A159">
            <v>1560</v>
          </cell>
          <cell r="B159">
            <v>1570</v>
          </cell>
          <cell r="C159">
            <v>10160</v>
          </cell>
          <cell r="D159">
            <v>5660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0">
          <cell r="A160">
            <v>1570</v>
          </cell>
          <cell r="B160">
            <v>1580</v>
          </cell>
          <cell r="C160">
            <v>10360</v>
          </cell>
          <cell r="D160">
            <v>5860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>
            <v>1580</v>
          </cell>
          <cell r="B161">
            <v>1590</v>
          </cell>
          <cell r="C161">
            <v>10570</v>
          </cell>
          <cell r="D161">
            <v>6070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A162">
            <v>1590</v>
          </cell>
          <cell r="B162">
            <v>1600</v>
          </cell>
          <cell r="C162">
            <v>10780</v>
          </cell>
          <cell r="D162">
            <v>6280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</row>
        <row r="163">
          <cell r="A163">
            <v>1600</v>
          </cell>
          <cell r="B163">
            <v>1610</v>
          </cell>
          <cell r="C163">
            <v>10980</v>
          </cell>
          <cell r="D163">
            <v>6480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4">
          <cell r="A164">
            <v>1610</v>
          </cell>
          <cell r="B164">
            <v>1620</v>
          </cell>
          <cell r="C164">
            <v>11190</v>
          </cell>
          <cell r="D164">
            <v>6690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5">
          <cell r="A165">
            <v>1620</v>
          </cell>
          <cell r="B165">
            <v>1630</v>
          </cell>
          <cell r="C165">
            <v>11400</v>
          </cell>
          <cell r="D165">
            <v>6900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6">
          <cell r="A166">
            <v>1630</v>
          </cell>
          <cell r="B166">
            <v>1640</v>
          </cell>
          <cell r="C166">
            <v>11600</v>
          </cell>
          <cell r="D166">
            <v>7100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A167">
            <v>1640</v>
          </cell>
          <cell r="B167">
            <v>1650</v>
          </cell>
          <cell r="C167">
            <v>11810</v>
          </cell>
          <cell r="D167">
            <v>7310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8">
          <cell r="A168">
            <v>1650</v>
          </cell>
          <cell r="B168">
            <v>1660</v>
          </cell>
          <cell r="C168">
            <v>12020</v>
          </cell>
          <cell r="D168">
            <v>7520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A169">
            <v>1660</v>
          </cell>
          <cell r="B169">
            <v>1670</v>
          </cell>
          <cell r="C169">
            <v>12220</v>
          </cell>
          <cell r="D169">
            <v>7720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A170">
            <v>1670</v>
          </cell>
          <cell r="B170">
            <v>1680</v>
          </cell>
          <cell r="C170">
            <v>12430</v>
          </cell>
          <cell r="D170">
            <v>7930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</row>
        <row r="171">
          <cell r="A171">
            <v>1680</v>
          </cell>
          <cell r="B171">
            <v>1690</v>
          </cell>
          <cell r="C171">
            <v>12640</v>
          </cell>
          <cell r="D171">
            <v>8140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2">
          <cell r="A172">
            <v>1690</v>
          </cell>
          <cell r="B172">
            <v>1700</v>
          </cell>
          <cell r="C172">
            <v>12840</v>
          </cell>
          <cell r="D172">
            <v>8340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A173">
            <v>1700</v>
          </cell>
          <cell r="B173">
            <v>1710</v>
          </cell>
          <cell r="C173">
            <v>13050</v>
          </cell>
          <cell r="D173">
            <v>8550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A174">
            <v>1710</v>
          </cell>
          <cell r="B174">
            <v>1720</v>
          </cell>
          <cell r="C174">
            <v>13260</v>
          </cell>
          <cell r="D174">
            <v>8760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5">
          <cell r="A175">
            <v>1720</v>
          </cell>
          <cell r="B175">
            <v>1730</v>
          </cell>
          <cell r="C175">
            <v>13460</v>
          </cell>
          <cell r="D175">
            <v>8960</v>
          </cell>
          <cell r="E175">
            <v>1040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A176">
            <v>1730</v>
          </cell>
          <cell r="B176">
            <v>1740</v>
          </cell>
          <cell r="C176">
            <v>13670</v>
          </cell>
          <cell r="D176">
            <v>9170</v>
          </cell>
          <cell r="E176">
            <v>1240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A177">
            <v>1740</v>
          </cell>
          <cell r="B177">
            <v>1750</v>
          </cell>
          <cell r="C177">
            <v>13880</v>
          </cell>
          <cell r="D177">
            <v>9380</v>
          </cell>
          <cell r="E177">
            <v>1440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78">
          <cell r="A178">
            <v>1750</v>
          </cell>
          <cell r="B178">
            <v>1760</v>
          </cell>
          <cell r="C178">
            <v>14080</v>
          </cell>
          <cell r="D178">
            <v>9580</v>
          </cell>
          <cell r="E178">
            <v>1640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</row>
        <row r="179">
          <cell r="A179">
            <v>1760</v>
          </cell>
          <cell r="B179">
            <v>1770</v>
          </cell>
          <cell r="C179">
            <v>14290</v>
          </cell>
          <cell r="D179">
            <v>9790</v>
          </cell>
          <cell r="E179">
            <v>1830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80">
          <cell r="A180">
            <v>1770</v>
          </cell>
          <cell r="B180">
            <v>1780</v>
          </cell>
          <cell r="C180">
            <v>14500</v>
          </cell>
          <cell r="D180">
            <v>10000</v>
          </cell>
          <cell r="E180">
            <v>2030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</row>
        <row r="181">
          <cell r="A181">
            <v>1780</v>
          </cell>
          <cell r="B181">
            <v>1790</v>
          </cell>
          <cell r="C181">
            <v>14700</v>
          </cell>
          <cell r="D181">
            <v>10200</v>
          </cell>
          <cell r="E181">
            <v>2230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A182">
            <v>1790</v>
          </cell>
          <cell r="B182">
            <v>1800</v>
          </cell>
          <cell r="C182">
            <v>14910</v>
          </cell>
          <cell r="D182">
            <v>10410</v>
          </cell>
          <cell r="E182">
            <v>2430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</row>
        <row r="183">
          <cell r="A183">
            <v>1800</v>
          </cell>
          <cell r="B183">
            <v>1810</v>
          </cell>
          <cell r="C183">
            <v>15110</v>
          </cell>
          <cell r="D183">
            <v>10610</v>
          </cell>
          <cell r="E183">
            <v>2630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4">
          <cell r="A184">
            <v>1810</v>
          </cell>
          <cell r="B184">
            <v>1820</v>
          </cell>
          <cell r="C184">
            <v>15320</v>
          </cell>
          <cell r="D184">
            <v>10820</v>
          </cell>
          <cell r="E184">
            <v>2830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A185">
            <v>1820</v>
          </cell>
          <cell r="B185">
            <v>1830</v>
          </cell>
          <cell r="C185">
            <v>15530</v>
          </cell>
          <cell r="D185">
            <v>11030</v>
          </cell>
          <cell r="E185">
            <v>3020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6">
          <cell r="A186">
            <v>1830</v>
          </cell>
          <cell r="B186">
            <v>1840</v>
          </cell>
          <cell r="C186">
            <v>15730</v>
          </cell>
          <cell r="D186">
            <v>11230</v>
          </cell>
          <cell r="E186">
            <v>3220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7">
          <cell r="A187">
            <v>1840</v>
          </cell>
          <cell r="B187">
            <v>1850</v>
          </cell>
          <cell r="C187">
            <v>15940</v>
          </cell>
          <cell r="D187">
            <v>11440</v>
          </cell>
          <cell r="E187">
            <v>3420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8">
          <cell r="A188">
            <v>1850</v>
          </cell>
          <cell r="B188">
            <v>1860</v>
          </cell>
          <cell r="C188">
            <v>16150</v>
          </cell>
          <cell r="D188">
            <v>11650</v>
          </cell>
          <cell r="E188">
            <v>3620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9">
          <cell r="A189">
            <v>1860</v>
          </cell>
          <cell r="B189">
            <v>1870</v>
          </cell>
          <cell r="C189">
            <v>16350</v>
          </cell>
          <cell r="D189">
            <v>11850</v>
          </cell>
          <cell r="E189">
            <v>3820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90">
          <cell r="A190">
            <v>1870</v>
          </cell>
          <cell r="B190">
            <v>1880</v>
          </cell>
          <cell r="C190">
            <v>16560</v>
          </cell>
          <cell r="D190">
            <v>12060</v>
          </cell>
          <cell r="E190">
            <v>4020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A191">
            <v>1880</v>
          </cell>
          <cell r="B191">
            <v>1890</v>
          </cell>
          <cell r="C191">
            <v>16770</v>
          </cell>
          <cell r="D191">
            <v>12270</v>
          </cell>
          <cell r="E191">
            <v>4220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2">
          <cell r="A192">
            <v>1890</v>
          </cell>
          <cell r="B192">
            <v>1900</v>
          </cell>
          <cell r="C192">
            <v>16970</v>
          </cell>
          <cell r="D192">
            <v>12470</v>
          </cell>
          <cell r="E192">
            <v>4410</v>
          </cell>
          <cell r="F192">
            <v>1040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1900</v>
          </cell>
          <cell r="B193">
            <v>1910</v>
          </cell>
          <cell r="C193">
            <v>17180</v>
          </cell>
          <cell r="D193">
            <v>12680</v>
          </cell>
          <cell r="E193">
            <v>4610</v>
          </cell>
          <cell r="F193">
            <v>1240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</row>
        <row r="194">
          <cell r="A194">
            <v>1910</v>
          </cell>
          <cell r="B194">
            <v>1920</v>
          </cell>
          <cell r="C194">
            <v>17390</v>
          </cell>
          <cell r="D194">
            <v>12890</v>
          </cell>
          <cell r="E194">
            <v>4810</v>
          </cell>
          <cell r="F194">
            <v>1440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  <row r="195">
          <cell r="A195">
            <v>1920</v>
          </cell>
          <cell r="B195">
            <v>1930</v>
          </cell>
          <cell r="C195">
            <v>17590</v>
          </cell>
          <cell r="D195">
            <v>13090</v>
          </cell>
          <cell r="E195">
            <v>5010</v>
          </cell>
          <cell r="F195">
            <v>1630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6">
          <cell r="A196">
            <v>1930</v>
          </cell>
          <cell r="B196">
            <v>1940</v>
          </cell>
          <cell r="C196">
            <v>17800</v>
          </cell>
          <cell r="D196">
            <v>13300</v>
          </cell>
          <cell r="E196">
            <v>5210</v>
          </cell>
          <cell r="F196">
            <v>1830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7">
          <cell r="A197">
            <v>1940</v>
          </cell>
          <cell r="B197">
            <v>1950</v>
          </cell>
          <cell r="C197">
            <v>18010</v>
          </cell>
          <cell r="D197">
            <v>13510</v>
          </cell>
          <cell r="E197">
            <v>5410</v>
          </cell>
          <cell r="F197">
            <v>2030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</row>
        <row r="198">
          <cell r="A198">
            <v>1950</v>
          </cell>
          <cell r="B198">
            <v>1960</v>
          </cell>
          <cell r="C198">
            <v>18210</v>
          </cell>
          <cell r="D198">
            <v>13710</v>
          </cell>
          <cell r="E198">
            <v>5600</v>
          </cell>
          <cell r="F198">
            <v>2230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A199">
            <v>1960</v>
          </cell>
          <cell r="B199">
            <v>1970</v>
          </cell>
          <cell r="C199">
            <v>18420</v>
          </cell>
          <cell r="D199">
            <v>13920</v>
          </cell>
          <cell r="E199">
            <v>5800</v>
          </cell>
          <cell r="F199">
            <v>2430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A200">
            <v>1970</v>
          </cell>
          <cell r="B200">
            <v>1980</v>
          </cell>
          <cell r="C200">
            <v>18630</v>
          </cell>
          <cell r="D200">
            <v>14130</v>
          </cell>
          <cell r="E200">
            <v>6000</v>
          </cell>
          <cell r="F200">
            <v>2630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A201">
            <v>1980</v>
          </cell>
          <cell r="B201">
            <v>1990</v>
          </cell>
          <cell r="C201">
            <v>18880</v>
          </cell>
          <cell r="D201">
            <v>14330</v>
          </cell>
          <cell r="E201">
            <v>6200</v>
          </cell>
          <cell r="F201">
            <v>2820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2">
          <cell r="A202">
            <v>1990</v>
          </cell>
          <cell r="B202">
            <v>2000</v>
          </cell>
          <cell r="C202">
            <v>19200</v>
          </cell>
          <cell r="D202">
            <v>14540</v>
          </cell>
          <cell r="E202">
            <v>6400</v>
          </cell>
          <cell r="F202">
            <v>3020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A203">
            <v>2000</v>
          </cell>
          <cell r="B203">
            <v>2010</v>
          </cell>
          <cell r="C203">
            <v>19520</v>
          </cell>
          <cell r="D203">
            <v>14750</v>
          </cell>
          <cell r="E203">
            <v>6600</v>
          </cell>
          <cell r="F203">
            <v>3220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A204">
            <v>2010</v>
          </cell>
          <cell r="B204">
            <v>2020</v>
          </cell>
          <cell r="C204">
            <v>19850</v>
          </cell>
          <cell r="D204">
            <v>14950</v>
          </cell>
          <cell r="E204">
            <v>6800</v>
          </cell>
          <cell r="F204">
            <v>3420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A205">
            <v>2020</v>
          </cell>
          <cell r="B205">
            <v>2030</v>
          </cell>
          <cell r="C205">
            <v>20170</v>
          </cell>
          <cell r="D205">
            <v>15160</v>
          </cell>
          <cell r="E205">
            <v>6990</v>
          </cell>
          <cell r="F205">
            <v>3620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A206">
            <v>2030</v>
          </cell>
          <cell r="B206">
            <v>2040</v>
          </cell>
          <cell r="C206">
            <v>20490</v>
          </cell>
          <cell r="D206">
            <v>15370</v>
          </cell>
          <cell r="E206">
            <v>7190</v>
          </cell>
          <cell r="F206">
            <v>3820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A207">
            <v>2040</v>
          </cell>
          <cell r="B207">
            <v>2050</v>
          </cell>
          <cell r="C207">
            <v>20810</v>
          </cell>
          <cell r="D207">
            <v>15570</v>
          </cell>
          <cell r="E207">
            <v>7390</v>
          </cell>
          <cell r="F207">
            <v>4020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8">
          <cell r="A208">
            <v>2050</v>
          </cell>
          <cell r="B208">
            <v>2060</v>
          </cell>
          <cell r="C208">
            <v>21130</v>
          </cell>
          <cell r="D208">
            <v>15780</v>
          </cell>
          <cell r="E208">
            <v>7590</v>
          </cell>
          <cell r="F208">
            <v>4210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A209">
            <v>2060</v>
          </cell>
          <cell r="B209">
            <v>2070</v>
          </cell>
          <cell r="C209">
            <v>21450</v>
          </cell>
          <cell r="D209">
            <v>15990</v>
          </cell>
          <cell r="E209">
            <v>7790</v>
          </cell>
          <cell r="F209">
            <v>4410</v>
          </cell>
          <cell r="G209">
            <v>1040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>
            <v>2070</v>
          </cell>
          <cell r="B210">
            <v>2080</v>
          </cell>
          <cell r="C210">
            <v>21770</v>
          </cell>
          <cell r="D210">
            <v>16190</v>
          </cell>
          <cell r="E210">
            <v>7990</v>
          </cell>
          <cell r="F210">
            <v>4610</v>
          </cell>
          <cell r="G210">
            <v>1240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A211">
            <v>2080</v>
          </cell>
          <cell r="B211">
            <v>2090</v>
          </cell>
          <cell r="C211">
            <v>22090</v>
          </cell>
          <cell r="D211">
            <v>16400</v>
          </cell>
          <cell r="E211">
            <v>8180</v>
          </cell>
          <cell r="F211">
            <v>4810</v>
          </cell>
          <cell r="G211">
            <v>1430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>
            <v>2090</v>
          </cell>
          <cell r="B212">
            <v>2100</v>
          </cell>
          <cell r="C212">
            <v>22420</v>
          </cell>
          <cell r="D212">
            <v>16600</v>
          </cell>
          <cell r="E212">
            <v>8380</v>
          </cell>
          <cell r="F212">
            <v>5010</v>
          </cell>
          <cell r="G212">
            <v>1630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A213">
            <v>2100</v>
          </cell>
          <cell r="B213">
            <v>2110</v>
          </cell>
          <cell r="C213">
            <v>22740</v>
          </cell>
          <cell r="D213">
            <v>16810</v>
          </cell>
          <cell r="E213">
            <v>8580</v>
          </cell>
          <cell r="F213">
            <v>5210</v>
          </cell>
          <cell r="G213">
            <v>1830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A214">
            <v>2110</v>
          </cell>
          <cell r="B214">
            <v>2120</v>
          </cell>
          <cell r="C214">
            <v>23060</v>
          </cell>
          <cell r="D214">
            <v>17020</v>
          </cell>
          <cell r="E214">
            <v>8780</v>
          </cell>
          <cell r="F214">
            <v>5400</v>
          </cell>
          <cell r="G214">
            <v>2030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A215">
            <v>2120</v>
          </cell>
          <cell r="B215">
            <v>2130</v>
          </cell>
          <cell r="C215">
            <v>23380</v>
          </cell>
          <cell r="D215">
            <v>17220</v>
          </cell>
          <cell r="E215">
            <v>8980</v>
          </cell>
          <cell r="F215">
            <v>5600</v>
          </cell>
          <cell r="G215">
            <v>2230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A216">
            <v>2130</v>
          </cell>
          <cell r="B216">
            <v>2140</v>
          </cell>
          <cell r="C216">
            <v>23700</v>
          </cell>
          <cell r="D216">
            <v>17430</v>
          </cell>
          <cell r="E216">
            <v>9180</v>
          </cell>
          <cell r="F216">
            <v>5800</v>
          </cell>
          <cell r="G216">
            <v>2430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A217">
            <v>2140</v>
          </cell>
          <cell r="B217">
            <v>2150</v>
          </cell>
          <cell r="C217">
            <v>24020</v>
          </cell>
          <cell r="D217">
            <v>17640</v>
          </cell>
          <cell r="E217">
            <v>9380</v>
          </cell>
          <cell r="F217">
            <v>6000</v>
          </cell>
          <cell r="G217">
            <v>2630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A218">
            <v>2150</v>
          </cell>
          <cell r="B218">
            <v>2160</v>
          </cell>
          <cell r="C218">
            <v>24340</v>
          </cell>
          <cell r="D218">
            <v>17840</v>
          </cell>
          <cell r="E218">
            <v>9570</v>
          </cell>
          <cell r="F218">
            <v>6200</v>
          </cell>
          <cell r="G218">
            <v>2820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A219">
            <v>2160</v>
          </cell>
          <cell r="B219">
            <v>2170</v>
          </cell>
          <cell r="C219">
            <v>24660</v>
          </cell>
          <cell r="D219">
            <v>18050</v>
          </cell>
          <cell r="E219">
            <v>9770</v>
          </cell>
          <cell r="F219">
            <v>6400</v>
          </cell>
          <cell r="G219">
            <v>3020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A220">
            <v>2170</v>
          </cell>
          <cell r="B220">
            <v>2180</v>
          </cell>
          <cell r="C220">
            <v>24990</v>
          </cell>
          <cell r="D220">
            <v>18260</v>
          </cell>
          <cell r="E220">
            <v>9970</v>
          </cell>
          <cell r="F220">
            <v>6600</v>
          </cell>
          <cell r="G220">
            <v>3220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A221">
            <v>2180</v>
          </cell>
          <cell r="B221">
            <v>2190</v>
          </cell>
          <cell r="C221">
            <v>25310</v>
          </cell>
          <cell r="D221">
            <v>18460</v>
          </cell>
          <cell r="E221">
            <v>10170</v>
          </cell>
          <cell r="F221">
            <v>6790</v>
          </cell>
          <cell r="G221">
            <v>3420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A222">
            <v>2190</v>
          </cell>
          <cell r="B222">
            <v>2200</v>
          </cell>
          <cell r="C222">
            <v>25630</v>
          </cell>
          <cell r="D222">
            <v>18670</v>
          </cell>
          <cell r="E222">
            <v>10370</v>
          </cell>
          <cell r="F222">
            <v>6990</v>
          </cell>
          <cell r="G222">
            <v>3620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A223">
            <v>2200</v>
          </cell>
          <cell r="B223">
            <v>2210</v>
          </cell>
          <cell r="C223">
            <v>25950</v>
          </cell>
          <cell r="D223">
            <v>18950</v>
          </cell>
          <cell r="E223">
            <v>10570</v>
          </cell>
          <cell r="F223">
            <v>7190</v>
          </cell>
          <cell r="G223">
            <v>3820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A224">
            <v>2210</v>
          </cell>
          <cell r="B224">
            <v>2220</v>
          </cell>
          <cell r="C224">
            <v>26270</v>
          </cell>
          <cell r="D224">
            <v>19270</v>
          </cell>
          <cell r="E224">
            <v>10760</v>
          </cell>
          <cell r="F224">
            <v>7390</v>
          </cell>
          <cell r="G224">
            <v>4010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A225">
            <v>2220</v>
          </cell>
          <cell r="B225">
            <v>2230</v>
          </cell>
          <cell r="C225">
            <v>26590</v>
          </cell>
          <cell r="D225">
            <v>19590</v>
          </cell>
          <cell r="E225">
            <v>10960</v>
          </cell>
          <cell r="F225">
            <v>7590</v>
          </cell>
          <cell r="G225">
            <v>4210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A226">
            <v>2230</v>
          </cell>
          <cell r="B226">
            <v>2240</v>
          </cell>
          <cell r="C226">
            <v>26910</v>
          </cell>
          <cell r="D226">
            <v>19910</v>
          </cell>
          <cell r="E226">
            <v>11160</v>
          </cell>
          <cell r="F226">
            <v>7790</v>
          </cell>
          <cell r="G226">
            <v>4410</v>
          </cell>
          <cell r="H226">
            <v>1040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A227">
            <v>2240</v>
          </cell>
          <cell r="B227">
            <v>2250</v>
          </cell>
          <cell r="C227">
            <v>27240</v>
          </cell>
          <cell r="D227">
            <v>20240</v>
          </cell>
          <cell r="E227">
            <v>11360</v>
          </cell>
          <cell r="F227">
            <v>7980</v>
          </cell>
          <cell r="G227">
            <v>4610</v>
          </cell>
          <cell r="H227">
            <v>1230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A228">
            <v>2250</v>
          </cell>
          <cell r="B228">
            <v>2260</v>
          </cell>
          <cell r="C228">
            <v>27560</v>
          </cell>
          <cell r="D228">
            <v>20560</v>
          </cell>
          <cell r="E228">
            <v>11560</v>
          </cell>
          <cell r="F228">
            <v>8180</v>
          </cell>
          <cell r="G228">
            <v>4810</v>
          </cell>
          <cell r="H228">
            <v>1430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A229">
            <v>2260</v>
          </cell>
          <cell r="B229">
            <v>2270</v>
          </cell>
          <cell r="C229">
            <v>27880</v>
          </cell>
          <cell r="D229">
            <v>20880</v>
          </cell>
          <cell r="E229">
            <v>11760</v>
          </cell>
          <cell r="F229">
            <v>8380</v>
          </cell>
          <cell r="G229">
            <v>5010</v>
          </cell>
          <cell r="H229">
            <v>1630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A230">
            <v>2270</v>
          </cell>
          <cell r="B230">
            <v>2280</v>
          </cell>
          <cell r="C230">
            <v>28200</v>
          </cell>
          <cell r="D230">
            <v>21200</v>
          </cell>
          <cell r="E230">
            <v>11960</v>
          </cell>
          <cell r="F230">
            <v>8580</v>
          </cell>
          <cell r="G230">
            <v>5210</v>
          </cell>
          <cell r="H230">
            <v>1830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A231">
            <v>2280</v>
          </cell>
          <cell r="B231">
            <v>2290</v>
          </cell>
          <cell r="C231">
            <v>28520</v>
          </cell>
          <cell r="D231">
            <v>21520</v>
          </cell>
          <cell r="E231">
            <v>12150</v>
          </cell>
          <cell r="F231">
            <v>8780</v>
          </cell>
          <cell r="G231">
            <v>5400</v>
          </cell>
          <cell r="H231">
            <v>2030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A232">
            <v>2290</v>
          </cell>
          <cell r="B232">
            <v>2300</v>
          </cell>
          <cell r="C232">
            <v>28840</v>
          </cell>
          <cell r="D232">
            <v>21840</v>
          </cell>
          <cell r="E232">
            <v>12350</v>
          </cell>
          <cell r="F232">
            <v>8980</v>
          </cell>
          <cell r="G232">
            <v>5600</v>
          </cell>
          <cell r="H232">
            <v>2230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A233">
            <v>2300</v>
          </cell>
          <cell r="B233">
            <v>2310</v>
          </cell>
          <cell r="C233">
            <v>29160</v>
          </cell>
          <cell r="D233">
            <v>22160</v>
          </cell>
          <cell r="E233">
            <v>12550</v>
          </cell>
          <cell r="F233">
            <v>9180</v>
          </cell>
          <cell r="G233">
            <v>5800</v>
          </cell>
          <cell r="H233">
            <v>2430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A234">
            <v>2310</v>
          </cell>
          <cell r="B234">
            <v>2320</v>
          </cell>
          <cell r="C234">
            <v>29480</v>
          </cell>
          <cell r="D234">
            <v>22480</v>
          </cell>
          <cell r="E234">
            <v>12750</v>
          </cell>
          <cell r="F234">
            <v>9370</v>
          </cell>
          <cell r="G234">
            <v>6000</v>
          </cell>
          <cell r="H234">
            <v>2620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A235">
            <v>2320</v>
          </cell>
          <cell r="B235">
            <v>2330</v>
          </cell>
          <cell r="C235">
            <v>29810</v>
          </cell>
          <cell r="D235">
            <v>22810</v>
          </cell>
          <cell r="E235">
            <v>12950</v>
          </cell>
          <cell r="F235">
            <v>9570</v>
          </cell>
          <cell r="G235">
            <v>6200</v>
          </cell>
          <cell r="H235">
            <v>2820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A236">
            <v>2330</v>
          </cell>
          <cell r="B236">
            <v>2340</v>
          </cell>
          <cell r="C236">
            <v>30130</v>
          </cell>
          <cell r="D236">
            <v>23130</v>
          </cell>
          <cell r="E236">
            <v>13150</v>
          </cell>
          <cell r="F236">
            <v>9770</v>
          </cell>
          <cell r="G236">
            <v>6400</v>
          </cell>
          <cell r="H236">
            <v>3020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A237">
            <v>2340</v>
          </cell>
          <cell r="B237">
            <v>2350</v>
          </cell>
          <cell r="C237">
            <v>30450</v>
          </cell>
          <cell r="D237">
            <v>23450</v>
          </cell>
          <cell r="E237">
            <v>13340</v>
          </cell>
          <cell r="F237">
            <v>9970</v>
          </cell>
          <cell r="G237">
            <v>6590</v>
          </cell>
          <cell r="H237">
            <v>3220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A238">
            <v>2350</v>
          </cell>
          <cell r="B238">
            <v>2360</v>
          </cell>
          <cell r="C238">
            <v>30770</v>
          </cell>
          <cell r="D238">
            <v>23770</v>
          </cell>
          <cell r="E238">
            <v>13540</v>
          </cell>
          <cell r="F238">
            <v>10170</v>
          </cell>
          <cell r="G238">
            <v>6790</v>
          </cell>
          <cell r="H238">
            <v>3420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A239">
            <v>2360</v>
          </cell>
          <cell r="B239">
            <v>2370</v>
          </cell>
          <cell r="C239">
            <v>31090</v>
          </cell>
          <cell r="D239">
            <v>24090</v>
          </cell>
          <cell r="E239">
            <v>13740</v>
          </cell>
          <cell r="F239">
            <v>10370</v>
          </cell>
          <cell r="G239">
            <v>6990</v>
          </cell>
          <cell r="H239">
            <v>3620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A240">
            <v>2370</v>
          </cell>
          <cell r="B240">
            <v>2380</v>
          </cell>
          <cell r="C240">
            <v>31410</v>
          </cell>
          <cell r="D240">
            <v>24410</v>
          </cell>
          <cell r="E240">
            <v>13940</v>
          </cell>
          <cell r="F240">
            <v>10560</v>
          </cell>
          <cell r="G240">
            <v>7190</v>
          </cell>
          <cell r="H240">
            <v>3810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A241">
            <v>2380</v>
          </cell>
          <cell r="B241">
            <v>2390</v>
          </cell>
          <cell r="C241">
            <v>31970</v>
          </cell>
          <cell r="D241">
            <v>24730</v>
          </cell>
          <cell r="E241">
            <v>14140</v>
          </cell>
          <cell r="F241">
            <v>10760</v>
          </cell>
          <cell r="G241">
            <v>7390</v>
          </cell>
          <cell r="H241">
            <v>4010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A242">
            <v>2390</v>
          </cell>
          <cell r="B242">
            <v>2400</v>
          </cell>
          <cell r="C242">
            <v>32770</v>
          </cell>
          <cell r="D242">
            <v>25050</v>
          </cell>
          <cell r="E242">
            <v>14340</v>
          </cell>
          <cell r="F242">
            <v>10960</v>
          </cell>
          <cell r="G242">
            <v>7590</v>
          </cell>
          <cell r="H242">
            <v>4210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A243">
            <v>2400</v>
          </cell>
          <cell r="B243">
            <v>2410</v>
          </cell>
          <cell r="C243">
            <v>33570</v>
          </cell>
          <cell r="D243">
            <v>25380</v>
          </cell>
          <cell r="E243">
            <v>14530</v>
          </cell>
          <cell r="F243">
            <v>11160</v>
          </cell>
          <cell r="G243">
            <v>7780</v>
          </cell>
          <cell r="H243">
            <v>4410</v>
          </cell>
          <cell r="I243">
            <v>1030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</row>
        <row r="244">
          <cell r="A244">
            <v>2410</v>
          </cell>
          <cell r="B244">
            <v>2420</v>
          </cell>
          <cell r="C244">
            <v>34380</v>
          </cell>
          <cell r="D244">
            <v>25700</v>
          </cell>
          <cell r="E244">
            <v>14730</v>
          </cell>
          <cell r="F244">
            <v>11360</v>
          </cell>
          <cell r="G244">
            <v>7980</v>
          </cell>
          <cell r="H244">
            <v>4610</v>
          </cell>
          <cell r="I244">
            <v>1230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5">
          <cell r="A245">
            <v>2420</v>
          </cell>
          <cell r="B245">
            <v>2430</v>
          </cell>
          <cell r="C245">
            <v>35180</v>
          </cell>
          <cell r="D245">
            <v>26020</v>
          </cell>
          <cell r="E245">
            <v>14930</v>
          </cell>
          <cell r="F245">
            <v>11560</v>
          </cell>
          <cell r="G245">
            <v>8180</v>
          </cell>
          <cell r="H245">
            <v>4810</v>
          </cell>
          <cell r="I245">
            <v>1430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A246">
            <v>2430</v>
          </cell>
          <cell r="B246">
            <v>2440</v>
          </cell>
          <cell r="C246">
            <v>35980</v>
          </cell>
          <cell r="D246">
            <v>26340</v>
          </cell>
          <cell r="E246">
            <v>15130</v>
          </cell>
          <cell r="F246">
            <v>11760</v>
          </cell>
          <cell r="G246">
            <v>8380</v>
          </cell>
          <cell r="H246">
            <v>5010</v>
          </cell>
          <cell r="I246">
            <v>1630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7">
          <cell r="A247">
            <v>2440</v>
          </cell>
          <cell r="B247">
            <v>2450</v>
          </cell>
          <cell r="C247">
            <v>36790</v>
          </cell>
          <cell r="D247">
            <v>26660</v>
          </cell>
          <cell r="E247">
            <v>15330</v>
          </cell>
          <cell r="F247">
            <v>11950</v>
          </cell>
          <cell r="G247">
            <v>8580</v>
          </cell>
          <cell r="H247">
            <v>5200</v>
          </cell>
          <cell r="I247">
            <v>1830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A248">
            <v>2450</v>
          </cell>
          <cell r="B248">
            <v>2460</v>
          </cell>
          <cell r="C248">
            <v>37590</v>
          </cell>
          <cell r="D248">
            <v>26980</v>
          </cell>
          <cell r="E248">
            <v>15530</v>
          </cell>
          <cell r="F248">
            <v>12150</v>
          </cell>
          <cell r="G248">
            <v>8780</v>
          </cell>
          <cell r="H248">
            <v>5400</v>
          </cell>
          <cell r="I248">
            <v>2030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A249">
            <v>2460</v>
          </cell>
          <cell r="B249">
            <v>2470</v>
          </cell>
          <cell r="C249">
            <v>38390</v>
          </cell>
          <cell r="D249">
            <v>27300</v>
          </cell>
          <cell r="E249">
            <v>15730</v>
          </cell>
          <cell r="F249">
            <v>12350</v>
          </cell>
          <cell r="G249">
            <v>8980</v>
          </cell>
          <cell r="H249">
            <v>5600</v>
          </cell>
          <cell r="I249">
            <v>2230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A250">
            <v>2470</v>
          </cell>
          <cell r="B250">
            <v>2480</v>
          </cell>
          <cell r="C250">
            <v>39200</v>
          </cell>
          <cell r="D250">
            <v>27630</v>
          </cell>
          <cell r="E250">
            <v>15920</v>
          </cell>
          <cell r="F250">
            <v>12550</v>
          </cell>
          <cell r="G250">
            <v>9170</v>
          </cell>
          <cell r="H250">
            <v>5800</v>
          </cell>
          <cell r="I250">
            <v>2420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A251">
            <v>2480</v>
          </cell>
          <cell r="B251">
            <v>2490</v>
          </cell>
          <cell r="C251">
            <v>40000</v>
          </cell>
          <cell r="D251">
            <v>27950</v>
          </cell>
          <cell r="E251">
            <v>16120</v>
          </cell>
          <cell r="F251">
            <v>12750</v>
          </cell>
          <cell r="G251">
            <v>9370</v>
          </cell>
          <cell r="H251">
            <v>6000</v>
          </cell>
          <cell r="I251">
            <v>2620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A252">
            <v>2490</v>
          </cell>
          <cell r="B252">
            <v>2500</v>
          </cell>
          <cell r="C252">
            <v>40800</v>
          </cell>
          <cell r="D252">
            <v>28270</v>
          </cell>
          <cell r="E252">
            <v>16320</v>
          </cell>
          <cell r="F252">
            <v>12950</v>
          </cell>
          <cell r="G252">
            <v>9570</v>
          </cell>
          <cell r="H252">
            <v>6200</v>
          </cell>
          <cell r="I252">
            <v>2820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3">
          <cell r="A253">
            <v>2500</v>
          </cell>
          <cell r="B253">
            <v>2510</v>
          </cell>
          <cell r="C253">
            <v>41630</v>
          </cell>
          <cell r="D253">
            <v>28600</v>
          </cell>
          <cell r="E253">
            <v>16530</v>
          </cell>
          <cell r="F253">
            <v>13150</v>
          </cell>
          <cell r="G253">
            <v>9780</v>
          </cell>
          <cell r="H253">
            <v>6400</v>
          </cell>
          <cell r="I253">
            <v>3030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A254">
            <v>2510</v>
          </cell>
          <cell r="B254">
            <v>2520</v>
          </cell>
          <cell r="C254">
            <v>42490</v>
          </cell>
          <cell r="D254">
            <v>28940</v>
          </cell>
          <cell r="E254">
            <v>16740</v>
          </cell>
          <cell r="F254">
            <v>13360</v>
          </cell>
          <cell r="G254">
            <v>9990</v>
          </cell>
          <cell r="H254">
            <v>6610</v>
          </cell>
          <cell r="I254">
            <v>3240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A255">
            <v>2520</v>
          </cell>
          <cell r="B255">
            <v>2530</v>
          </cell>
          <cell r="C255">
            <v>43340</v>
          </cell>
          <cell r="D255">
            <v>29280</v>
          </cell>
          <cell r="E255">
            <v>16950</v>
          </cell>
          <cell r="F255">
            <v>13580</v>
          </cell>
          <cell r="G255">
            <v>10200</v>
          </cell>
          <cell r="H255">
            <v>6830</v>
          </cell>
          <cell r="I255">
            <v>3450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A256">
            <v>2530</v>
          </cell>
          <cell r="B256">
            <v>2540</v>
          </cell>
          <cell r="C256">
            <v>44200</v>
          </cell>
          <cell r="D256">
            <v>29630</v>
          </cell>
          <cell r="E256">
            <v>17160</v>
          </cell>
          <cell r="F256">
            <v>13790</v>
          </cell>
          <cell r="G256">
            <v>10410</v>
          </cell>
          <cell r="H256">
            <v>7040</v>
          </cell>
          <cell r="I256">
            <v>3660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7">
          <cell r="A257">
            <v>2540</v>
          </cell>
          <cell r="B257">
            <v>2550</v>
          </cell>
          <cell r="C257">
            <v>45050</v>
          </cell>
          <cell r="D257">
            <v>29970</v>
          </cell>
          <cell r="E257">
            <v>17370</v>
          </cell>
          <cell r="F257">
            <v>14000</v>
          </cell>
          <cell r="G257">
            <v>10620</v>
          </cell>
          <cell r="H257">
            <v>7250</v>
          </cell>
          <cell r="I257">
            <v>3870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8">
          <cell r="A258">
            <v>2550</v>
          </cell>
          <cell r="B258">
            <v>2560</v>
          </cell>
          <cell r="C258">
            <v>45910</v>
          </cell>
          <cell r="D258">
            <v>30310</v>
          </cell>
          <cell r="E258">
            <v>17590</v>
          </cell>
          <cell r="F258">
            <v>14210</v>
          </cell>
          <cell r="G258">
            <v>10840</v>
          </cell>
          <cell r="H258">
            <v>7460</v>
          </cell>
          <cell r="I258">
            <v>4090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A259">
            <v>2560</v>
          </cell>
          <cell r="B259">
            <v>2570</v>
          </cell>
          <cell r="C259">
            <v>46770</v>
          </cell>
          <cell r="D259">
            <v>30650</v>
          </cell>
          <cell r="E259">
            <v>17800</v>
          </cell>
          <cell r="F259">
            <v>14420</v>
          </cell>
          <cell r="G259">
            <v>11050</v>
          </cell>
          <cell r="H259">
            <v>7670</v>
          </cell>
          <cell r="I259">
            <v>4300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A260">
            <v>2570</v>
          </cell>
          <cell r="B260">
            <v>2580</v>
          </cell>
          <cell r="C260">
            <v>47620</v>
          </cell>
          <cell r="D260">
            <v>31000</v>
          </cell>
          <cell r="E260">
            <v>18010</v>
          </cell>
          <cell r="F260">
            <v>14630</v>
          </cell>
          <cell r="G260">
            <v>11260</v>
          </cell>
          <cell r="H260">
            <v>7880</v>
          </cell>
          <cell r="I260">
            <v>4510</v>
          </cell>
          <cell r="J260">
            <v>1130</v>
          </cell>
          <cell r="K260">
            <v>0</v>
          </cell>
          <cell r="L260">
            <v>0</v>
          </cell>
          <cell r="M260">
            <v>0</v>
          </cell>
        </row>
        <row r="261">
          <cell r="A261">
            <v>2580</v>
          </cell>
          <cell r="B261">
            <v>2590</v>
          </cell>
          <cell r="C261">
            <v>48480</v>
          </cell>
          <cell r="D261">
            <v>31340</v>
          </cell>
          <cell r="E261">
            <v>18220</v>
          </cell>
          <cell r="F261">
            <v>14850</v>
          </cell>
          <cell r="G261">
            <v>11470</v>
          </cell>
          <cell r="H261">
            <v>8100</v>
          </cell>
          <cell r="I261">
            <v>4720</v>
          </cell>
          <cell r="J261">
            <v>1350</v>
          </cell>
          <cell r="K261">
            <v>0</v>
          </cell>
          <cell r="L261">
            <v>0</v>
          </cell>
          <cell r="M261">
            <v>0</v>
          </cell>
        </row>
        <row r="262">
          <cell r="A262">
            <v>2590</v>
          </cell>
          <cell r="B262">
            <v>2600</v>
          </cell>
          <cell r="C262">
            <v>49330</v>
          </cell>
          <cell r="D262">
            <v>31830</v>
          </cell>
          <cell r="E262">
            <v>18430</v>
          </cell>
          <cell r="F262">
            <v>15060</v>
          </cell>
          <cell r="G262">
            <v>11680</v>
          </cell>
          <cell r="H262">
            <v>8310</v>
          </cell>
          <cell r="I262">
            <v>4930</v>
          </cell>
          <cell r="J262">
            <v>1560</v>
          </cell>
          <cell r="K262">
            <v>0</v>
          </cell>
          <cell r="L262">
            <v>0</v>
          </cell>
          <cell r="M262">
            <v>0</v>
          </cell>
        </row>
        <row r="263">
          <cell r="A263">
            <v>2600</v>
          </cell>
          <cell r="B263">
            <v>2610</v>
          </cell>
          <cell r="C263">
            <v>50190</v>
          </cell>
          <cell r="D263">
            <v>32690</v>
          </cell>
          <cell r="E263">
            <v>18650</v>
          </cell>
          <cell r="F263">
            <v>15270</v>
          </cell>
          <cell r="G263">
            <v>11900</v>
          </cell>
          <cell r="H263">
            <v>8520</v>
          </cell>
          <cell r="I263">
            <v>5150</v>
          </cell>
          <cell r="J263">
            <v>1770</v>
          </cell>
          <cell r="K263">
            <v>0</v>
          </cell>
          <cell r="L263">
            <v>0</v>
          </cell>
          <cell r="M263">
            <v>0</v>
          </cell>
        </row>
        <row r="264">
          <cell r="A264">
            <v>2610</v>
          </cell>
          <cell r="B264">
            <v>2620</v>
          </cell>
          <cell r="C264">
            <v>51040</v>
          </cell>
          <cell r="D264">
            <v>33540</v>
          </cell>
          <cell r="E264">
            <v>18920</v>
          </cell>
          <cell r="F264">
            <v>15480</v>
          </cell>
          <cell r="G264">
            <v>12110</v>
          </cell>
          <cell r="H264">
            <v>8730</v>
          </cell>
          <cell r="I264">
            <v>5360</v>
          </cell>
          <cell r="J264">
            <v>1980</v>
          </cell>
          <cell r="K264">
            <v>0</v>
          </cell>
          <cell r="L264">
            <v>0</v>
          </cell>
          <cell r="M264">
            <v>0</v>
          </cell>
        </row>
        <row r="265">
          <cell r="A265">
            <v>2620</v>
          </cell>
          <cell r="B265">
            <v>2630</v>
          </cell>
          <cell r="C265">
            <v>51900</v>
          </cell>
          <cell r="D265">
            <v>34400</v>
          </cell>
          <cell r="E265">
            <v>19250</v>
          </cell>
          <cell r="F265">
            <v>15690</v>
          </cell>
          <cell r="G265">
            <v>12320</v>
          </cell>
          <cell r="H265">
            <v>8940</v>
          </cell>
          <cell r="I265">
            <v>5570</v>
          </cell>
          <cell r="J265">
            <v>2190</v>
          </cell>
          <cell r="K265">
            <v>0</v>
          </cell>
          <cell r="L265">
            <v>0</v>
          </cell>
          <cell r="M265">
            <v>0</v>
          </cell>
        </row>
        <row r="266">
          <cell r="A266">
            <v>2630</v>
          </cell>
          <cell r="B266">
            <v>2640</v>
          </cell>
          <cell r="C266">
            <v>52760</v>
          </cell>
          <cell r="D266">
            <v>35260</v>
          </cell>
          <cell r="E266">
            <v>19580</v>
          </cell>
          <cell r="F266">
            <v>15910</v>
          </cell>
          <cell r="G266">
            <v>12530</v>
          </cell>
          <cell r="H266">
            <v>9160</v>
          </cell>
          <cell r="I266">
            <v>5780</v>
          </cell>
          <cell r="J266">
            <v>2410</v>
          </cell>
          <cell r="K266">
            <v>0</v>
          </cell>
          <cell r="L266">
            <v>0</v>
          </cell>
          <cell r="M266">
            <v>0</v>
          </cell>
        </row>
        <row r="267">
          <cell r="A267">
            <v>2640</v>
          </cell>
          <cell r="B267">
            <v>2650</v>
          </cell>
          <cell r="C267">
            <v>53610</v>
          </cell>
          <cell r="D267">
            <v>36110</v>
          </cell>
          <cell r="E267">
            <v>19910</v>
          </cell>
          <cell r="F267">
            <v>16120</v>
          </cell>
          <cell r="G267">
            <v>12740</v>
          </cell>
          <cell r="H267">
            <v>9370</v>
          </cell>
          <cell r="I267">
            <v>5990</v>
          </cell>
          <cell r="J267">
            <v>2620</v>
          </cell>
          <cell r="K267">
            <v>0</v>
          </cell>
          <cell r="L267">
            <v>0</v>
          </cell>
          <cell r="M267">
            <v>0</v>
          </cell>
        </row>
        <row r="268">
          <cell r="A268">
            <v>2650</v>
          </cell>
          <cell r="B268">
            <v>2660</v>
          </cell>
          <cell r="C268">
            <v>54470</v>
          </cell>
          <cell r="D268">
            <v>36970</v>
          </cell>
          <cell r="E268">
            <v>20240</v>
          </cell>
          <cell r="F268">
            <v>16330</v>
          </cell>
          <cell r="G268">
            <v>12960</v>
          </cell>
          <cell r="H268">
            <v>9580</v>
          </cell>
          <cell r="I268">
            <v>6210</v>
          </cell>
          <cell r="J268">
            <v>2830</v>
          </cell>
          <cell r="K268">
            <v>0</v>
          </cell>
          <cell r="L268">
            <v>0</v>
          </cell>
          <cell r="M268">
            <v>0</v>
          </cell>
        </row>
        <row r="269">
          <cell r="A269">
            <v>2660</v>
          </cell>
          <cell r="B269">
            <v>2670</v>
          </cell>
          <cell r="C269">
            <v>55320</v>
          </cell>
          <cell r="D269">
            <v>37820</v>
          </cell>
          <cell r="E269">
            <v>20570</v>
          </cell>
          <cell r="F269">
            <v>16540</v>
          </cell>
          <cell r="G269">
            <v>13170</v>
          </cell>
          <cell r="H269">
            <v>9790</v>
          </cell>
          <cell r="I269">
            <v>6420</v>
          </cell>
          <cell r="J269">
            <v>3040</v>
          </cell>
          <cell r="K269">
            <v>0</v>
          </cell>
          <cell r="L269">
            <v>0</v>
          </cell>
          <cell r="M269">
            <v>0</v>
          </cell>
        </row>
        <row r="270">
          <cell r="A270">
            <v>2670</v>
          </cell>
          <cell r="B270">
            <v>2680</v>
          </cell>
          <cell r="C270">
            <v>56180</v>
          </cell>
          <cell r="D270">
            <v>38680</v>
          </cell>
          <cell r="E270">
            <v>20900</v>
          </cell>
          <cell r="F270">
            <v>16750</v>
          </cell>
          <cell r="G270">
            <v>13380</v>
          </cell>
          <cell r="H270">
            <v>10000</v>
          </cell>
          <cell r="I270">
            <v>6630</v>
          </cell>
          <cell r="J270">
            <v>3250</v>
          </cell>
          <cell r="K270">
            <v>0</v>
          </cell>
          <cell r="L270">
            <v>0</v>
          </cell>
          <cell r="M270">
            <v>0</v>
          </cell>
        </row>
        <row r="271">
          <cell r="A271">
            <v>2680</v>
          </cell>
          <cell r="B271">
            <v>2690</v>
          </cell>
          <cell r="C271">
            <v>57040</v>
          </cell>
          <cell r="D271">
            <v>39540</v>
          </cell>
          <cell r="E271">
            <v>21230</v>
          </cell>
          <cell r="F271">
            <v>16970</v>
          </cell>
          <cell r="G271">
            <v>13590</v>
          </cell>
          <cell r="H271">
            <v>10220</v>
          </cell>
          <cell r="I271">
            <v>6840</v>
          </cell>
          <cell r="J271">
            <v>3470</v>
          </cell>
          <cell r="K271">
            <v>0</v>
          </cell>
          <cell r="L271">
            <v>0</v>
          </cell>
          <cell r="M271">
            <v>0</v>
          </cell>
        </row>
        <row r="272">
          <cell r="A272">
            <v>2690</v>
          </cell>
          <cell r="B272">
            <v>2700</v>
          </cell>
          <cell r="C272">
            <v>57890</v>
          </cell>
          <cell r="D272">
            <v>40390</v>
          </cell>
          <cell r="E272">
            <v>21560</v>
          </cell>
          <cell r="F272">
            <v>17180</v>
          </cell>
          <cell r="G272">
            <v>13800</v>
          </cell>
          <cell r="H272">
            <v>10430</v>
          </cell>
          <cell r="I272">
            <v>7050</v>
          </cell>
          <cell r="J272">
            <v>3680</v>
          </cell>
          <cell r="K272">
            <v>0</v>
          </cell>
          <cell r="L272">
            <v>0</v>
          </cell>
          <cell r="M272">
            <v>0</v>
          </cell>
        </row>
        <row r="273">
          <cell r="A273">
            <v>2700</v>
          </cell>
          <cell r="B273">
            <v>2710</v>
          </cell>
          <cell r="C273">
            <v>58750</v>
          </cell>
          <cell r="D273">
            <v>41250</v>
          </cell>
          <cell r="E273">
            <v>21890</v>
          </cell>
          <cell r="F273">
            <v>17390</v>
          </cell>
          <cell r="G273">
            <v>14020</v>
          </cell>
          <cell r="H273">
            <v>10640</v>
          </cell>
          <cell r="I273">
            <v>7270</v>
          </cell>
          <cell r="J273">
            <v>3890</v>
          </cell>
          <cell r="K273">
            <v>0</v>
          </cell>
          <cell r="L273">
            <v>0</v>
          </cell>
          <cell r="M273">
            <v>0</v>
          </cell>
        </row>
        <row r="274">
          <cell r="A274">
            <v>2710</v>
          </cell>
          <cell r="B274">
            <v>2720</v>
          </cell>
          <cell r="C274">
            <v>59600</v>
          </cell>
          <cell r="D274">
            <v>42100</v>
          </cell>
          <cell r="E274">
            <v>22220</v>
          </cell>
          <cell r="F274">
            <v>17600</v>
          </cell>
          <cell r="G274">
            <v>14230</v>
          </cell>
          <cell r="H274">
            <v>10850</v>
          </cell>
          <cell r="I274">
            <v>7480</v>
          </cell>
          <cell r="J274">
            <v>4100</v>
          </cell>
          <cell r="K274">
            <v>0</v>
          </cell>
          <cell r="L274">
            <v>0</v>
          </cell>
          <cell r="M274">
            <v>0</v>
          </cell>
        </row>
        <row r="275">
          <cell r="A275">
            <v>2720</v>
          </cell>
          <cell r="B275">
            <v>2730</v>
          </cell>
          <cell r="C275">
            <v>60460</v>
          </cell>
          <cell r="D275">
            <v>42960</v>
          </cell>
          <cell r="E275">
            <v>22550</v>
          </cell>
          <cell r="F275">
            <v>17810</v>
          </cell>
          <cell r="G275">
            <v>14440</v>
          </cell>
          <cell r="H275">
            <v>11060</v>
          </cell>
          <cell r="I275">
            <v>7690</v>
          </cell>
          <cell r="J275">
            <v>4310</v>
          </cell>
          <cell r="K275">
            <v>0</v>
          </cell>
          <cell r="L275">
            <v>0</v>
          </cell>
          <cell r="M275">
            <v>0</v>
          </cell>
        </row>
        <row r="276">
          <cell r="A276">
            <v>2730</v>
          </cell>
          <cell r="B276">
            <v>2740</v>
          </cell>
          <cell r="C276">
            <v>61310</v>
          </cell>
          <cell r="D276">
            <v>43810</v>
          </cell>
          <cell r="E276">
            <v>22880</v>
          </cell>
          <cell r="F276">
            <v>18030</v>
          </cell>
          <cell r="G276">
            <v>14650</v>
          </cell>
          <cell r="H276">
            <v>11280</v>
          </cell>
          <cell r="I276">
            <v>7900</v>
          </cell>
          <cell r="J276">
            <v>4530</v>
          </cell>
          <cell r="K276">
            <v>1150</v>
          </cell>
          <cell r="L276">
            <v>0</v>
          </cell>
          <cell r="M276">
            <v>0</v>
          </cell>
        </row>
        <row r="277">
          <cell r="A277">
            <v>2740</v>
          </cell>
          <cell r="B277">
            <v>2750</v>
          </cell>
          <cell r="C277">
            <v>62170</v>
          </cell>
          <cell r="D277">
            <v>44670</v>
          </cell>
          <cell r="E277">
            <v>23210</v>
          </cell>
          <cell r="F277">
            <v>18240</v>
          </cell>
          <cell r="G277">
            <v>14860</v>
          </cell>
          <cell r="H277">
            <v>11490</v>
          </cell>
          <cell r="I277">
            <v>8110</v>
          </cell>
          <cell r="J277">
            <v>4740</v>
          </cell>
          <cell r="K277">
            <v>1360</v>
          </cell>
          <cell r="L277">
            <v>0</v>
          </cell>
          <cell r="M277">
            <v>0</v>
          </cell>
        </row>
        <row r="278">
          <cell r="A278">
            <v>2750</v>
          </cell>
          <cell r="B278">
            <v>2760</v>
          </cell>
          <cell r="C278">
            <v>63030</v>
          </cell>
          <cell r="D278">
            <v>45530</v>
          </cell>
          <cell r="E278">
            <v>23540</v>
          </cell>
          <cell r="F278">
            <v>18450</v>
          </cell>
          <cell r="G278">
            <v>15070</v>
          </cell>
          <cell r="H278">
            <v>11700</v>
          </cell>
          <cell r="I278">
            <v>8320</v>
          </cell>
          <cell r="J278">
            <v>4950</v>
          </cell>
          <cell r="K278">
            <v>1570</v>
          </cell>
          <cell r="L278">
            <v>0</v>
          </cell>
          <cell r="M278">
            <v>0</v>
          </cell>
        </row>
        <row r="279">
          <cell r="A279">
            <v>2760</v>
          </cell>
          <cell r="B279">
            <v>2770</v>
          </cell>
          <cell r="C279">
            <v>63880</v>
          </cell>
          <cell r="D279">
            <v>46380</v>
          </cell>
          <cell r="E279">
            <v>23870</v>
          </cell>
          <cell r="F279">
            <v>18660</v>
          </cell>
          <cell r="G279">
            <v>15290</v>
          </cell>
          <cell r="H279">
            <v>11910</v>
          </cell>
          <cell r="I279">
            <v>8540</v>
          </cell>
          <cell r="J279">
            <v>5160</v>
          </cell>
          <cell r="K279">
            <v>1790</v>
          </cell>
          <cell r="L279">
            <v>0</v>
          </cell>
          <cell r="M279">
            <v>0</v>
          </cell>
        </row>
        <row r="280">
          <cell r="A280">
            <v>2770</v>
          </cell>
          <cell r="B280">
            <v>2780</v>
          </cell>
          <cell r="C280">
            <v>64740</v>
          </cell>
          <cell r="D280">
            <v>47240</v>
          </cell>
          <cell r="E280">
            <v>24200</v>
          </cell>
          <cell r="F280">
            <v>18950</v>
          </cell>
          <cell r="G280">
            <v>15500</v>
          </cell>
          <cell r="H280">
            <v>12120</v>
          </cell>
          <cell r="I280">
            <v>8750</v>
          </cell>
          <cell r="J280">
            <v>5370</v>
          </cell>
          <cell r="K280">
            <v>2000</v>
          </cell>
          <cell r="L280">
            <v>0</v>
          </cell>
          <cell r="M280">
            <v>0</v>
          </cell>
        </row>
        <row r="281">
          <cell r="A281">
            <v>2780</v>
          </cell>
          <cell r="B281">
            <v>2790</v>
          </cell>
          <cell r="C281">
            <v>65590</v>
          </cell>
          <cell r="D281">
            <v>48090</v>
          </cell>
          <cell r="E281">
            <v>24520</v>
          </cell>
          <cell r="F281">
            <v>19270</v>
          </cell>
          <cell r="G281">
            <v>15710</v>
          </cell>
          <cell r="H281">
            <v>12340</v>
          </cell>
          <cell r="I281">
            <v>8960</v>
          </cell>
          <cell r="J281">
            <v>5590</v>
          </cell>
          <cell r="K281">
            <v>2210</v>
          </cell>
          <cell r="L281">
            <v>0</v>
          </cell>
          <cell r="M281">
            <v>0</v>
          </cell>
        </row>
        <row r="282">
          <cell r="A282">
            <v>2790</v>
          </cell>
          <cell r="B282">
            <v>2800</v>
          </cell>
          <cell r="C282">
            <v>66450</v>
          </cell>
          <cell r="D282">
            <v>48950</v>
          </cell>
          <cell r="E282">
            <v>24850</v>
          </cell>
          <cell r="F282">
            <v>19600</v>
          </cell>
          <cell r="G282">
            <v>15920</v>
          </cell>
          <cell r="H282">
            <v>12550</v>
          </cell>
          <cell r="I282">
            <v>9170</v>
          </cell>
          <cell r="J282">
            <v>5800</v>
          </cell>
          <cell r="K282">
            <v>2420</v>
          </cell>
          <cell r="L282">
            <v>0</v>
          </cell>
          <cell r="M282">
            <v>0</v>
          </cell>
        </row>
        <row r="283">
          <cell r="A283">
            <v>2800</v>
          </cell>
          <cell r="B283">
            <v>2810</v>
          </cell>
          <cell r="C283">
            <v>67300</v>
          </cell>
          <cell r="D283">
            <v>49800</v>
          </cell>
          <cell r="E283">
            <v>25180</v>
          </cell>
          <cell r="F283">
            <v>19930</v>
          </cell>
          <cell r="G283">
            <v>16130</v>
          </cell>
          <cell r="H283">
            <v>12760</v>
          </cell>
          <cell r="I283">
            <v>9380</v>
          </cell>
          <cell r="J283">
            <v>6010</v>
          </cell>
          <cell r="K283">
            <v>2630</v>
          </cell>
          <cell r="L283">
            <v>0</v>
          </cell>
          <cell r="M283">
            <v>0</v>
          </cell>
        </row>
        <row r="284">
          <cell r="A284">
            <v>2810</v>
          </cell>
          <cell r="B284">
            <v>2820</v>
          </cell>
          <cell r="C284">
            <v>68160</v>
          </cell>
          <cell r="D284">
            <v>50660</v>
          </cell>
          <cell r="E284">
            <v>25510</v>
          </cell>
          <cell r="F284">
            <v>20260</v>
          </cell>
          <cell r="G284">
            <v>16350</v>
          </cell>
          <cell r="H284">
            <v>12970</v>
          </cell>
          <cell r="I284">
            <v>9600</v>
          </cell>
          <cell r="J284">
            <v>6220</v>
          </cell>
          <cell r="K284">
            <v>2850</v>
          </cell>
          <cell r="L284">
            <v>0</v>
          </cell>
          <cell r="M284">
            <v>0</v>
          </cell>
        </row>
        <row r="285">
          <cell r="A285">
            <v>2820</v>
          </cell>
          <cell r="B285">
            <v>2830</v>
          </cell>
          <cell r="C285">
            <v>69020</v>
          </cell>
          <cell r="D285">
            <v>51520</v>
          </cell>
          <cell r="E285">
            <v>25840</v>
          </cell>
          <cell r="F285">
            <v>20590</v>
          </cell>
          <cell r="G285">
            <v>16560</v>
          </cell>
          <cell r="H285">
            <v>13180</v>
          </cell>
          <cell r="I285">
            <v>9810</v>
          </cell>
          <cell r="J285">
            <v>6430</v>
          </cell>
          <cell r="K285">
            <v>3060</v>
          </cell>
          <cell r="L285">
            <v>0</v>
          </cell>
          <cell r="M285">
            <v>0</v>
          </cell>
        </row>
        <row r="286">
          <cell r="A286">
            <v>2830</v>
          </cell>
          <cell r="B286">
            <v>2840</v>
          </cell>
          <cell r="C286">
            <v>69870</v>
          </cell>
          <cell r="D286">
            <v>52370</v>
          </cell>
          <cell r="E286">
            <v>26170</v>
          </cell>
          <cell r="F286">
            <v>20920</v>
          </cell>
          <cell r="G286">
            <v>16770</v>
          </cell>
          <cell r="H286">
            <v>13400</v>
          </cell>
          <cell r="I286">
            <v>10020</v>
          </cell>
          <cell r="J286">
            <v>6650</v>
          </cell>
          <cell r="K286">
            <v>3270</v>
          </cell>
          <cell r="L286">
            <v>0</v>
          </cell>
          <cell r="M286">
            <v>0</v>
          </cell>
        </row>
        <row r="287">
          <cell r="A287">
            <v>2840</v>
          </cell>
          <cell r="B287">
            <v>2850</v>
          </cell>
          <cell r="C287">
            <v>70730</v>
          </cell>
          <cell r="D287">
            <v>53230</v>
          </cell>
          <cell r="E287">
            <v>26500</v>
          </cell>
          <cell r="F287">
            <v>21250</v>
          </cell>
          <cell r="G287">
            <v>16980</v>
          </cell>
          <cell r="H287">
            <v>13610</v>
          </cell>
          <cell r="I287">
            <v>10230</v>
          </cell>
          <cell r="J287">
            <v>6860</v>
          </cell>
          <cell r="K287">
            <v>3480</v>
          </cell>
          <cell r="L287">
            <v>0</v>
          </cell>
          <cell r="M287">
            <v>0</v>
          </cell>
        </row>
        <row r="288">
          <cell r="A288">
            <v>2850</v>
          </cell>
          <cell r="B288">
            <v>2860</v>
          </cell>
          <cell r="C288">
            <v>71580</v>
          </cell>
          <cell r="D288">
            <v>54080</v>
          </cell>
          <cell r="E288">
            <v>26830</v>
          </cell>
          <cell r="F288">
            <v>21580</v>
          </cell>
          <cell r="G288">
            <v>17190</v>
          </cell>
          <cell r="H288">
            <v>13820</v>
          </cell>
          <cell r="I288">
            <v>10440</v>
          </cell>
          <cell r="J288">
            <v>7070</v>
          </cell>
          <cell r="K288">
            <v>3690</v>
          </cell>
          <cell r="L288">
            <v>0</v>
          </cell>
          <cell r="M288">
            <v>0</v>
          </cell>
        </row>
        <row r="289">
          <cell r="A289">
            <v>2860</v>
          </cell>
          <cell r="B289">
            <v>2870</v>
          </cell>
          <cell r="C289">
            <v>72440</v>
          </cell>
          <cell r="D289">
            <v>54940</v>
          </cell>
          <cell r="E289">
            <v>27160</v>
          </cell>
          <cell r="F289">
            <v>21910</v>
          </cell>
          <cell r="G289">
            <v>17410</v>
          </cell>
          <cell r="H289">
            <v>14030</v>
          </cell>
          <cell r="I289">
            <v>10660</v>
          </cell>
          <cell r="J289">
            <v>7280</v>
          </cell>
          <cell r="K289">
            <v>3910</v>
          </cell>
          <cell r="L289">
            <v>0</v>
          </cell>
          <cell r="M289">
            <v>0</v>
          </cell>
        </row>
        <row r="290">
          <cell r="A290">
            <v>2870</v>
          </cell>
          <cell r="B290">
            <v>2880</v>
          </cell>
          <cell r="C290">
            <v>73290</v>
          </cell>
          <cell r="D290">
            <v>55790</v>
          </cell>
          <cell r="E290">
            <v>27490</v>
          </cell>
          <cell r="F290">
            <v>22240</v>
          </cell>
          <cell r="G290">
            <v>17620</v>
          </cell>
          <cell r="H290">
            <v>14240</v>
          </cell>
          <cell r="I290">
            <v>10870</v>
          </cell>
          <cell r="J290">
            <v>7490</v>
          </cell>
          <cell r="K290">
            <v>4120</v>
          </cell>
          <cell r="L290">
            <v>0</v>
          </cell>
          <cell r="M290">
            <v>0</v>
          </cell>
        </row>
        <row r="291">
          <cell r="A291">
            <v>2880</v>
          </cell>
          <cell r="B291">
            <v>2890</v>
          </cell>
          <cell r="C291">
            <v>74150</v>
          </cell>
          <cell r="D291">
            <v>56650</v>
          </cell>
          <cell r="E291">
            <v>27820</v>
          </cell>
          <cell r="F291">
            <v>22570</v>
          </cell>
          <cell r="G291">
            <v>17830</v>
          </cell>
          <cell r="H291">
            <v>14460</v>
          </cell>
          <cell r="I291">
            <v>11080</v>
          </cell>
          <cell r="J291">
            <v>7710</v>
          </cell>
          <cell r="K291">
            <v>4330</v>
          </cell>
          <cell r="L291">
            <v>0</v>
          </cell>
          <cell r="M291">
            <v>0</v>
          </cell>
        </row>
        <row r="292">
          <cell r="A292">
            <v>2890</v>
          </cell>
          <cell r="B292">
            <v>2900</v>
          </cell>
          <cell r="C292">
            <v>75010</v>
          </cell>
          <cell r="D292">
            <v>57510</v>
          </cell>
          <cell r="E292">
            <v>28150</v>
          </cell>
          <cell r="F292">
            <v>22900</v>
          </cell>
          <cell r="G292">
            <v>18040</v>
          </cell>
          <cell r="H292">
            <v>14670</v>
          </cell>
          <cell r="I292">
            <v>11290</v>
          </cell>
          <cell r="J292">
            <v>7920</v>
          </cell>
          <cell r="K292">
            <v>4540</v>
          </cell>
          <cell r="L292">
            <v>1170</v>
          </cell>
          <cell r="M292">
            <v>0</v>
          </cell>
        </row>
        <row r="293">
          <cell r="A293">
            <v>2900</v>
          </cell>
          <cell r="B293">
            <v>2910</v>
          </cell>
          <cell r="C293">
            <v>75860</v>
          </cell>
          <cell r="D293">
            <v>58360</v>
          </cell>
          <cell r="E293">
            <v>28480</v>
          </cell>
          <cell r="F293">
            <v>23230</v>
          </cell>
          <cell r="G293">
            <v>18250</v>
          </cell>
          <cell r="H293">
            <v>14880</v>
          </cell>
          <cell r="I293">
            <v>11500</v>
          </cell>
          <cell r="J293">
            <v>8130</v>
          </cell>
          <cell r="K293">
            <v>4750</v>
          </cell>
          <cell r="L293">
            <v>1380</v>
          </cell>
          <cell r="M293">
            <v>0</v>
          </cell>
        </row>
        <row r="294">
          <cell r="A294">
            <v>2910</v>
          </cell>
          <cell r="B294">
            <v>2920</v>
          </cell>
          <cell r="C294">
            <v>76720</v>
          </cell>
          <cell r="D294">
            <v>59220</v>
          </cell>
          <cell r="E294">
            <v>28810</v>
          </cell>
          <cell r="F294">
            <v>23560</v>
          </cell>
          <cell r="G294">
            <v>18470</v>
          </cell>
          <cell r="H294">
            <v>15090</v>
          </cell>
          <cell r="I294">
            <v>11720</v>
          </cell>
          <cell r="J294">
            <v>8340</v>
          </cell>
          <cell r="K294">
            <v>4970</v>
          </cell>
          <cell r="L294">
            <v>1590</v>
          </cell>
          <cell r="M294">
            <v>0</v>
          </cell>
        </row>
        <row r="295">
          <cell r="A295">
            <v>2920</v>
          </cell>
          <cell r="B295">
            <v>2930</v>
          </cell>
          <cell r="C295">
            <v>77570</v>
          </cell>
          <cell r="D295">
            <v>60070</v>
          </cell>
          <cell r="E295">
            <v>29140</v>
          </cell>
          <cell r="F295">
            <v>23890</v>
          </cell>
          <cell r="G295">
            <v>18680</v>
          </cell>
          <cell r="H295">
            <v>15300</v>
          </cell>
          <cell r="I295">
            <v>11930</v>
          </cell>
          <cell r="J295">
            <v>8550</v>
          </cell>
          <cell r="K295">
            <v>5180</v>
          </cell>
          <cell r="L295">
            <v>1800</v>
          </cell>
          <cell r="M295">
            <v>0</v>
          </cell>
        </row>
        <row r="296">
          <cell r="A296">
            <v>2930</v>
          </cell>
          <cell r="B296">
            <v>2940</v>
          </cell>
          <cell r="C296">
            <v>78430</v>
          </cell>
          <cell r="D296">
            <v>60930</v>
          </cell>
          <cell r="E296">
            <v>29470</v>
          </cell>
          <cell r="F296">
            <v>24220</v>
          </cell>
          <cell r="G296">
            <v>18970</v>
          </cell>
          <cell r="H296">
            <v>15510</v>
          </cell>
          <cell r="I296">
            <v>12140</v>
          </cell>
          <cell r="J296">
            <v>8760</v>
          </cell>
          <cell r="K296">
            <v>5390</v>
          </cell>
          <cell r="L296">
            <v>2010</v>
          </cell>
          <cell r="M296">
            <v>0</v>
          </cell>
        </row>
        <row r="297">
          <cell r="A297">
            <v>2940</v>
          </cell>
          <cell r="B297">
            <v>2950</v>
          </cell>
          <cell r="C297">
            <v>79280</v>
          </cell>
          <cell r="D297">
            <v>61780</v>
          </cell>
          <cell r="E297">
            <v>29800</v>
          </cell>
          <cell r="F297">
            <v>24550</v>
          </cell>
          <cell r="G297">
            <v>19300</v>
          </cell>
          <cell r="H297">
            <v>15730</v>
          </cell>
          <cell r="I297">
            <v>12350</v>
          </cell>
          <cell r="J297">
            <v>8980</v>
          </cell>
          <cell r="K297">
            <v>5600</v>
          </cell>
          <cell r="L297">
            <v>2230</v>
          </cell>
          <cell r="M297">
            <v>0</v>
          </cell>
        </row>
        <row r="298">
          <cell r="A298">
            <v>2950</v>
          </cell>
          <cell r="B298">
            <v>2960</v>
          </cell>
          <cell r="C298">
            <v>80140</v>
          </cell>
          <cell r="D298">
            <v>62640</v>
          </cell>
          <cell r="E298">
            <v>30130</v>
          </cell>
          <cell r="F298">
            <v>24880</v>
          </cell>
          <cell r="G298">
            <v>19630</v>
          </cell>
          <cell r="H298">
            <v>15940</v>
          </cell>
          <cell r="I298">
            <v>12560</v>
          </cell>
          <cell r="J298">
            <v>9190</v>
          </cell>
          <cell r="K298">
            <v>5810</v>
          </cell>
          <cell r="L298">
            <v>2440</v>
          </cell>
          <cell r="M298">
            <v>0</v>
          </cell>
        </row>
        <row r="299">
          <cell r="A299">
            <v>2960</v>
          </cell>
          <cell r="B299">
            <v>2970</v>
          </cell>
          <cell r="C299">
            <v>81000</v>
          </cell>
          <cell r="D299">
            <v>63500</v>
          </cell>
          <cell r="E299">
            <v>30460</v>
          </cell>
          <cell r="F299">
            <v>25210</v>
          </cell>
          <cell r="G299">
            <v>19960</v>
          </cell>
          <cell r="H299">
            <v>16150</v>
          </cell>
          <cell r="I299">
            <v>12780</v>
          </cell>
          <cell r="J299">
            <v>9400</v>
          </cell>
          <cell r="K299">
            <v>6030</v>
          </cell>
          <cell r="L299">
            <v>2650</v>
          </cell>
          <cell r="M299">
            <v>0</v>
          </cell>
        </row>
        <row r="300">
          <cell r="A300">
            <v>2970</v>
          </cell>
          <cell r="B300">
            <v>2980</v>
          </cell>
          <cell r="C300">
            <v>81850</v>
          </cell>
          <cell r="D300">
            <v>64350</v>
          </cell>
          <cell r="E300">
            <v>30790</v>
          </cell>
          <cell r="F300">
            <v>25540</v>
          </cell>
          <cell r="G300">
            <v>20290</v>
          </cell>
          <cell r="H300">
            <v>16360</v>
          </cell>
          <cell r="I300">
            <v>12990</v>
          </cell>
          <cell r="J300">
            <v>9610</v>
          </cell>
          <cell r="K300">
            <v>6240</v>
          </cell>
          <cell r="L300">
            <v>2860</v>
          </cell>
          <cell r="M300">
            <v>0</v>
          </cell>
        </row>
        <row r="301">
          <cell r="A301">
            <v>2980</v>
          </cell>
          <cell r="B301">
            <v>2990</v>
          </cell>
          <cell r="C301">
            <v>82710</v>
          </cell>
          <cell r="D301">
            <v>65210</v>
          </cell>
          <cell r="E301">
            <v>31120</v>
          </cell>
          <cell r="F301">
            <v>25870</v>
          </cell>
          <cell r="G301">
            <v>20620</v>
          </cell>
          <cell r="H301">
            <v>16570</v>
          </cell>
          <cell r="I301">
            <v>13200</v>
          </cell>
          <cell r="J301">
            <v>9820</v>
          </cell>
          <cell r="K301">
            <v>6450</v>
          </cell>
          <cell r="L301">
            <v>3070</v>
          </cell>
          <cell r="M301">
            <v>0</v>
          </cell>
        </row>
        <row r="302">
          <cell r="A302">
            <v>2990</v>
          </cell>
          <cell r="B302">
            <v>3000</v>
          </cell>
          <cell r="C302">
            <v>83560</v>
          </cell>
          <cell r="D302">
            <v>66060</v>
          </cell>
          <cell r="E302">
            <v>31450</v>
          </cell>
          <cell r="F302">
            <v>26200</v>
          </cell>
          <cell r="G302">
            <v>20950</v>
          </cell>
          <cell r="H302">
            <v>16790</v>
          </cell>
          <cell r="I302">
            <v>13410</v>
          </cell>
          <cell r="J302">
            <v>10040</v>
          </cell>
          <cell r="K302">
            <v>6660</v>
          </cell>
          <cell r="L302">
            <v>3290</v>
          </cell>
          <cell r="M302">
            <v>0</v>
          </cell>
        </row>
        <row r="303">
          <cell r="A303">
            <v>3000</v>
          </cell>
          <cell r="B303">
            <v>3020</v>
          </cell>
          <cell r="C303">
            <v>84850</v>
          </cell>
          <cell r="D303">
            <v>67350</v>
          </cell>
          <cell r="E303">
            <v>32490</v>
          </cell>
          <cell r="F303">
            <v>26690</v>
          </cell>
          <cell r="G303">
            <v>21440</v>
          </cell>
          <cell r="H303">
            <v>17100</v>
          </cell>
          <cell r="I303">
            <v>13730</v>
          </cell>
          <cell r="J303">
            <v>10350</v>
          </cell>
          <cell r="K303">
            <v>6980</v>
          </cell>
          <cell r="L303">
            <v>3600</v>
          </cell>
          <cell r="M303">
            <v>0</v>
          </cell>
        </row>
        <row r="304">
          <cell r="A304">
            <v>3020</v>
          </cell>
          <cell r="B304">
            <v>3040</v>
          </cell>
          <cell r="C304">
            <v>86560</v>
          </cell>
          <cell r="D304">
            <v>69060</v>
          </cell>
          <cell r="E304">
            <v>34140</v>
          </cell>
          <cell r="F304">
            <v>27350</v>
          </cell>
          <cell r="G304">
            <v>22100</v>
          </cell>
          <cell r="H304">
            <v>17530</v>
          </cell>
          <cell r="I304">
            <v>14150</v>
          </cell>
          <cell r="J304">
            <v>10780</v>
          </cell>
          <cell r="K304">
            <v>7400</v>
          </cell>
          <cell r="L304">
            <v>4030</v>
          </cell>
          <cell r="M304">
            <v>0</v>
          </cell>
        </row>
        <row r="305">
          <cell r="A305">
            <v>3040</v>
          </cell>
          <cell r="B305">
            <v>3060</v>
          </cell>
          <cell r="C305">
            <v>88270</v>
          </cell>
          <cell r="D305">
            <v>70770</v>
          </cell>
          <cell r="E305">
            <v>35790</v>
          </cell>
          <cell r="F305">
            <v>28010</v>
          </cell>
          <cell r="G305">
            <v>22760</v>
          </cell>
          <cell r="H305">
            <v>17950</v>
          </cell>
          <cell r="I305">
            <v>14580</v>
          </cell>
          <cell r="J305">
            <v>11200</v>
          </cell>
          <cell r="K305">
            <v>7830</v>
          </cell>
          <cell r="L305">
            <v>4450</v>
          </cell>
          <cell r="M305">
            <v>1080</v>
          </cell>
        </row>
        <row r="306">
          <cell r="A306">
            <v>3060</v>
          </cell>
          <cell r="B306">
            <v>3080</v>
          </cell>
          <cell r="C306">
            <v>89980</v>
          </cell>
          <cell r="D306">
            <v>72480</v>
          </cell>
          <cell r="E306">
            <v>37440</v>
          </cell>
          <cell r="F306">
            <v>28670</v>
          </cell>
          <cell r="G306">
            <v>23420</v>
          </cell>
          <cell r="H306">
            <v>18380</v>
          </cell>
          <cell r="I306">
            <v>15000</v>
          </cell>
          <cell r="J306">
            <v>11630</v>
          </cell>
          <cell r="K306">
            <v>8250</v>
          </cell>
          <cell r="L306">
            <v>4880</v>
          </cell>
          <cell r="M306">
            <v>1500</v>
          </cell>
        </row>
        <row r="307">
          <cell r="A307">
            <v>3080</v>
          </cell>
          <cell r="B307">
            <v>3100</v>
          </cell>
          <cell r="C307">
            <v>91690</v>
          </cell>
          <cell r="D307">
            <v>74190</v>
          </cell>
          <cell r="E307">
            <v>39080</v>
          </cell>
          <cell r="F307">
            <v>29330</v>
          </cell>
          <cell r="G307">
            <v>24080</v>
          </cell>
          <cell r="H307">
            <v>18830</v>
          </cell>
          <cell r="I307">
            <v>15430</v>
          </cell>
          <cell r="J307">
            <v>12050</v>
          </cell>
          <cell r="K307">
            <v>8680</v>
          </cell>
          <cell r="L307">
            <v>5300</v>
          </cell>
          <cell r="M307">
            <v>1930</v>
          </cell>
        </row>
        <row r="308">
          <cell r="A308">
            <v>3100</v>
          </cell>
          <cell r="B308">
            <v>3120</v>
          </cell>
          <cell r="C308">
            <v>93400</v>
          </cell>
          <cell r="D308">
            <v>75900</v>
          </cell>
          <cell r="E308">
            <v>40730</v>
          </cell>
          <cell r="F308">
            <v>29990</v>
          </cell>
          <cell r="G308">
            <v>24740</v>
          </cell>
          <cell r="H308">
            <v>19490</v>
          </cell>
          <cell r="I308">
            <v>15850</v>
          </cell>
          <cell r="J308">
            <v>12470</v>
          </cell>
          <cell r="K308">
            <v>9100</v>
          </cell>
          <cell r="L308">
            <v>5720</v>
          </cell>
          <cell r="M308">
            <v>2350</v>
          </cell>
        </row>
        <row r="309">
          <cell r="A309">
            <v>3120</v>
          </cell>
          <cell r="B309">
            <v>3140</v>
          </cell>
          <cell r="C309">
            <v>95760</v>
          </cell>
          <cell r="D309">
            <v>77620</v>
          </cell>
          <cell r="E309">
            <v>42380</v>
          </cell>
          <cell r="F309">
            <v>30650</v>
          </cell>
          <cell r="G309">
            <v>25400</v>
          </cell>
          <cell r="H309">
            <v>20150</v>
          </cell>
          <cell r="I309">
            <v>16270</v>
          </cell>
          <cell r="J309">
            <v>12900</v>
          </cell>
          <cell r="K309">
            <v>9520</v>
          </cell>
          <cell r="L309">
            <v>6150</v>
          </cell>
          <cell r="M309">
            <v>2770</v>
          </cell>
        </row>
        <row r="310">
          <cell r="A310">
            <v>3140</v>
          </cell>
          <cell r="B310">
            <v>3160</v>
          </cell>
          <cell r="C310">
            <v>98210</v>
          </cell>
          <cell r="D310">
            <v>79330</v>
          </cell>
          <cell r="E310">
            <v>44030</v>
          </cell>
          <cell r="F310">
            <v>31310</v>
          </cell>
          <cell r="G310">
            <v>26060</v>
          </cell>
          <cell r="H310">
            <v>20810</v>
          </cell>
          <cell r="I310">
            <v>16700</v>
          </cell>
          <cell r="J310">
            <v>13320</v>
          </cell>
          <cell r="K310">
            <v>9950</v>
          </cell>
          <cell r="L310">
            <v>6570</v>
          </cell>
          <cell r="M310">
            <v>3200</v>
          </cell>
        </row>
        <row r="311">
          <cell r="A311">
            <v>3160</v>
          </cell>
          <cell r="B311">
            <v>3180</v>
          </cell>
          <cell r="C311">
            <v>100650</v>
          </cell>
          <cell r="D311">
            <v>81040</v>
          </cell>
          <cell r="E311">
            <v>45680</v>
          </cell>
          <cell r="F311">
            <v>32550</v>
          </cell>
          <cell r="G311">
            <v>26720</v>
          </cell>
          <cell r="H311">
            <v>21470</v>
          </cell>
          <cell r="I311">
            <v>17120</v>
          </cell>
          <cell r="J311">
            <v>13750</v>
          </cell>
          <cell r="K311">
            <v>10370</v>
          </cell>
          <cell r="L311">
            <v>7000</v>
          </cell>
          <cell r="M311">
            <v>3620</v>
          </cell>
        </row>
        <row r="312">
          <cell r="A312">
            <v>3180</v>
          </cell>
          <cell r="B312">
            <v>3200</v>
          </cell>
          <cell r="C312">
            <v>103100</v>
          </cell>
          <cell r="D312">
            <v>82750</v>
          </cell>
          <cell r="E312">
            <v>47330</v>
          </cell>
          <cell r="F312">
            <v>34200</v>
          </cell>
          <cell r="G312">
            <v>27380</v>
          </cell>
          <cell r="H312">
            <v>22130</v>
          </cell>
          <cell r="I312">
            <v>17540</v>
          </cell>
          <cell r="J312">
            <v>14170</v>
          </cell>
          <cell r="K312">
            <v>10790</v>
          </cell>
          <cell r="L312">
            <v>7420</v>
          </cell>
          <cell r="M312">
            <v>4040</v>
          </cell>
        </row>
        <row r="313">
          <cell r="A313">
            <v>3200</v>
          </cell>
          <cell r="B313">
            <v>3220</v>
          </cell>
          <cell r="C313">
            <v>105540</v>
          </cell>
          <cell r="D313">
            <v>84460</v>
          </cell>
          <cell r="E313">
            <v>48980</v>
          </cell>
          <cell r="F313">
            <v>35850</v>
          </cell>
          <cell r="G313">
            <v>28040</v>
          </cell>
          <cell r="H313">
            <v>22790</v>
          </cell>
          <cell r="I313">
            <v>17970</v>
          </cell>
          <cell r="J313">
            <v>14590</v>
          </cell>
          <cell r="K313">
            <v>11220</v>
          </cell>
          <cell r="L313">
            <v>7840</v>
          </cell>
          <cell r="M313">
            <v>4470</v>
          </cell>
        </row>
        <row r="314">
          <cell r="A314">
            <v>3220</v>
          </cell>
          <cell r="B314">
            <v>3240</v>
          </cell>
          <cell r="C314">
            <v>107990</v>
          </cell>
          <cell r="D314">
            <v>86170</v>
          </cell>
          <cell r="E314">
            <v>50620</v>
          </cell>
          <cell r="F314">
            <v>37500</v>
          </cell>
          <cell r="G314">
            <v>28700</v>
          </cell>
          <cell r="H314">
            <v>23450</v>
          </cell>
          <cell r="I314">
            <v>18390</v>
          </cell>
          <cell r="J314">
            <v>15020</v>
          </cell>
          <cell r="K314">
            <v>11640</v>
          </cell>
          <cell r="L314">
            <v>8270</v>
          </cell>
          <cell r="M314">
            <v>4890</v>
          </cell>
        </row>
        <row r="315">
          <cell r="A315">
            <v>3240</v>
          </cell>
          <cell r="B315">
            <v>3260</v>
          </cell>
          <cell r="C315">
            <v>110430</v>
          </cell>
          <cell r="D315">
            <v>87880</v>
          </cell>
          <cell r="E315">
            <v>52270</v>
          </cell>
          <cell r="F315">
            <v>39150</v>
          </cell>
          <cell r="G315">
            <v>29360</v>
          </cell>
          <cell r="H315">
            <v>24110</v>
          </cell>
          <cell r="I315">
            <v>18860</v>
          </cell>
          <cell r="J315">
            <v>15440</v>
          </cell>
          <cell r="K315">
            <v>12070</v>
          </cell>
          <cell r="L315">
            <v>8690</v>
          </cell>
          <cell r="M315">
            <v>5320</v>
          </cell>
        </row>
        <row r="316">
          <cell r="A316">
            <v>3260</v>
          </cell>
          <cell r="B316">
            <v>3280</v>
          </cell>
          <cell r="C316">
            <v>112880</v>
          </cell>
          <cell r="D316">
            <v>89600</v>
          </cell>
          <cell r="E316">
            <v>53920</v>
          </cell>
          <cell r="F316">
            <v>40800</v>
          </cell>
          <cell r="G316">
            <v>30020</v>
          </cell>
          <cell r="H316">
            <v>24770</v>
          </cell>
          <cell r="I316">
            <v>19520</v>
          </cell>
          <cell r="J316">
            <v>15870</v>
          </cell>
          <cell r="K316">
            <v>12490</v>
          </cell>
          <cell r="L316">
            <v>9120</v>
          </cell>
          <cell r="M316">
            <v>5740</v>
          </cell>
        </row>
        <row r="317">
          <cell r="A317">
            <v>3280</v>
          </cell>
          <cell r="B317">
            <v>3300</v>
          </cell>
          <cell r="C317">
            <v>115320</v>
          </cell>
          <cell r="D317">
            <v>91310</v>
          </cell>
          <cell r="E317">
            <v>55570</v>
          </cell>
          <cell r="F317">
            <v>42440</v>
          </cell>
          <cell r="G317">
            <v>30670</v>
          </cell>
          <cell r="H317">
            <v>25420</v>
          </cell>
          <cell r="I317">
            <v>20170</v>
          </cell>
          <cell r="J317">
            <v>16290</v>
          </cell>
          <cell r="K317">
            <v>12910</v>
          </cell>
          <cell r="L317">
            <v>9540</v>
          </cell>
          <cell r="M317">
            <v>6160</v>
          </cell>
        </row>
        <row r="318">
          <cell r="A318">
            <v>3300</v>
          </cell>
          <cell r="B318">
            <v>3320</v>
          </cell>
          <cell r="C318">
            <v>117770</v>
          </cell>
          <cell r="D318">
            <v>93020</v>
          </cell>
          <cell r="E318">
            <v>57220</v>
          </cell>
          <cell r="F318">
            <v>44090</v>
          </cell>
          <cell r="G318">
            <v>31330</v>
          </cell>
          <cell r="H318">
            <v>26080</v>
          </cell>
          <cell r="I318">
            <v>20830</v>
          </cell>
          <cell r="J318">
            <v>16710</v>
          </cell>
          <cell r="K318">
            <v>13340</v>
          </cell>
          <cell r="L318">
            <v>9960</v>
          </cell>
          <cell r="M318">
            <v>6590</v>
          </cell>
        </row>
        <row r="319">
          <cell r="A319">
            <v>3320</v>
          </cell>
          <cell r="B319">
            <v>3340</v>
          </cell>
          <cell r="C319">
            <v>120210</v>
          </cell>
          <cell r="D319">
            <v>95210</v>
          </cell>
          <cell r="E319">
            <v>58870</v>
          </cell>
          <cell r="F319">
            <v>45740</v>
          </cell>
          <cell r="G319">
            <v>32620</v>
          </cell>
          <cell r="H319">
            <v>26740</v>
          </cell>
          <cell r="I319">
            <v>21490</v>
          </cell>
          <cell r="J319">
            <v>17140</v>
          </cell>
          <cell r="K319">
            <v>13760</v>
          </cell>
          <cell r="L319">
            <v>10390</v>
          </cell>
          <cell r="M319">
            <v>7010</v>
          </cell>
        </row>
        <row r="320">
          <cell r="A320">
            <v>3340</v>
          </cell>
          <cell r="B320">
            <v>3360</v>
          </cell>
          <cell r="C320">
            <v>122660</v>
          </cell>
          <cell r="D320">
            <v>97660</v>
          </cell>
          <cell r="E320">
            <v>60440</v>
          </cell>
          <cell r="F320">
            <v>47320</v>
          </cell>
          <cell r="G320">
            <v>34190</v>
          </cell>
          <cell r="H320">
            <v>27370</v>
          </cell>
          <cell r="I320">
            <v>22120</v>
          </cell>
          <cell r="J320">
            <v>17540</v>
          </cell>
          <cell r="K320">
            <v>14170</v>
          </cell>
          <cell r="L320">
            <v>10790</v>
          </cell>
          <cell r="M320">
            <v>7420</v>
          </cell>
        </row>
        <row r="321">
          <cell r="A321">
            <v>3360</v>
          </cell>
          <cell r="B321">
            <v>3380</v>
          </cell>
          <cell r="C321">
            <v>125100</v>
          </cell>
          <cell r="D321">
            <v>100100</v>
          </cell>
          <cell r="E321">
            <v>62010</v>
          </cell>
          <cell r="F321">
            <v>48880</v>
          </cell>
          <cell r="G321">
            <v>35760</v>
          </cell>
          <cell r="H321">
            <v>28000</v>
          </cell>
          <cell r="I321">
            <v>22750</v>
          </cell>
          <cell r="J321">
            <v>17950</v>
          </cell>
          <cell r="K321">
            <v>14570</v>
          </cell>
          <cell r="L321">
            <v>11200</v>
          </cell>
          <cell r="M321">
            <v>7820</v>
          </cell>
        </row>
        <row r="322">
          <cell r="A322">
            <v>3380</v>
          </cell>
          <cell r="B322">
            <v>3400</v>
          </cell>
          <cell r="C322">
            <v>127550</v>
          </cell>
          <cell r="D322">
            <v>102550</v>
          </cell>
          <cell r="E322">
            <v>63570</v>
          </cell>
          <cell r="F322">
            <v>50450</v>
          </cell>
          <cell r="G322">
            <v>37320</v>
          </cell>
          <cell r="H322">
            <v>28630</v>
          </cell>
          <cell r="I322">
            <v>23380</v>
          </cell>
          <cell r="J322">
            <v>18350</v>
          </cell>
          <cell r="K322">
            <v>14970</v>
          </cell>
          <cell r="L322">
            <v>11600</v>
          </cell>
          <cell r="M322">
            <v>8220</v>
          </cell>
        </row>
        <row r="323">
          <cell r="A323">
            <v>3400</v>
          </cell>
          <cell r="B323">
            <v>3420</v>
          </cell>
          <cell r="C323">
            <v>129990</v>
          </cell>
          <cell r="D323">
            <v>104990</v>
          </cell>
          <cell r="E323">
            <v>65140</v>
          </cell>
          <cell r="F323">
            <v>52010</v>
          </cell>
          <cell r="G323">
            <v>38890</v>
          </cell>
          <cell r="H323">
            <v>29250</v>
          </cell>
          <cell r="I323">
            <v>24000</v>
          </cell>
          <cell r="J323">
            <v>18750</v>
          </cell>
          <cell r="K323">
            <v>15370</v>
          </cell>
          <cell r="L323">
            <v>12000</v>
          </cell>
          <cell r="M323">
            <v>8620</v>
          </cell>
        </row>
        <row r="324">
          <cell r="A324">
            <v>3420</v>
          </cell>
          <cell r="B324">
            <v>3440</v>
          </cell>
          <cell r="C324">
            <v>132440</v>
          </cell>
          <cell r="D324">
            <v>107440</v>
          </cell>
          <cell r="E324">
            <v>66700</v>
          </cell>
          <cell r="F324">
            <v>53580</v>
          </cell>
          <cell r="G324">
            <v>40450</v>
          </cell>
          <cell r="H324">
            <v>29880</v>
          </cell>
          <cell r="I324">
            <v>24630</v>
          </cell>
          <cell r="J324">
            <v>19380</v>
          </cell>
          <cell r="K324">
            <v>15780</v>
          </cell>
          <cell r="L324">
            <v>12400</v>
          </cell>
          <cell r="M324">
            <v>9030</v>
          </cell>
        </row>
        <row r="325">
          <cell r="A325">
            <v>3440</v>
          </cell>
          <cell r="B325">
            <v>3460</v>
          </cell>
          <cell r="C325">
            <v>134880</v>
          </cell>
          <cell r="D325">
            <v>109880</v>
          </cell>
          <cell r="E325">
            <v>68270</v>
          </cell>
          <cell r="F325">
            <v>55140</v>
          </cell>
          <cell r="G325">
            <v>42020</v>
          </cell>
          <cell r="H325">
            <v>30500</v>
          </cell>
          <cell r="I325">
            <v>25250</v>
          </cell>
          <cell r="J325">
            <v>20000</v>
          </cell>
          <cell r="K325">
            <v>16180</v>
          </cell>
          <cell r="L325">
            <v>12800</v>
          </cell>
          <cell r="M325">
            <v>9430</v>
          </cell>
        </row>
        <row r="326">
          <cell r="A326">
            <v>3460</v>
          </cell>
          <cell r="B326">
            <v>3480</v>
          </cell>
          <cell r="C326">
            <v>137330</v>
          </cell>
          <cell r="D326">
            <v>112330</v>
          </cell>
          <cell r="E326">
            <v>69830</v>
          </cell>
          <cell r="F326">
            <v>56710</v>
          </cell>
          <cell r="G326">
            <v>43580</v>
          </cell>
          <cell r="H326">
            <v>31130</v>
          </cell>
          <cell r="I326">
            <v>25880</v>
          </cell>
          <cell r="J326">
            <v>20630</v>
          </cell>
          <cell r="K326">
            <v>16580</v>
          </cell>
          <cell r="L326">
            <v>13210</v>
          </cell>
          <cell r="M326">
            <v>9830</v>
          </cell>
        </row>
        <row r="327">
          <cell r="A327">
            <v>3480</v>
          </cell>
          <cell r="B327">
            <v>3500</v>
          </cell>
          <cell r="C327">
            <v>139770</v>
          </cell>
          <cell r="D327">
            <v>114770</v>
          </cell>
          <cell r="E327">
            <v>71400</v>
          </cell>
          <cell r="F327">
            <v>58270</v>
          </cell>
          <cell r="G327">
            <v>45150</v>
          </cell>
          <cell r="H327">
            <v>32020</v>
          </cell>
          <cell r="I327">
            <v>26510</v>
          </cell>
          <cell r="J327">
            <v>21260</v>
          </cell>
          <cell r="K327">
            <v>16980</v>
          </cell>
          <cell r="L327">
            <v>13610</v>
          </cell>
          <cell r="M327">
            <v>10230</v>
          </cell>
        </row>
        <row r="328">
          <cell r="A328">
            <v>3500</v>
          </cell>
          <cell r="B328">
            <v>3520</v>
          </cell>
          <cell r="C328">
            <v>142220</v>
          </cell>
          <cell r="D328">
            <v>117220</v>
          </cell>
          <cell r="E328">
            <v>72960</v>
          </cell>
          <cell r="F328">
            <v>59840</v>
          </cell>
          <cell r="G328">
            <v>46710</v>
          </cell>
          <cell r="H328">
            <v>33590</v>
          </cell>
          <cell r="I328">
            <v>27130</v>
          </cell>
          <cell r="J328">
            <v>21880</v>
          </cell>
          <cell r="K328">
            <v>17390</v>
          </cell>
          <cell r="L328">
            <v>14010</v>
          </cell>
          <cell r="M328">
            <v>10640</v>
          </cell>
        </row>
        <row r="329">
          <cell r="A329">
            <v>3520</v>
          </cell>
          <cell r="B329">
            <v>3540</v>
          </cell>
          <cell r="C329">
            <v>144660</v>
          </cell>
          <cell r="D329">
            <v>119660</v>
          </cell>
          <cell r="E329">
            <v>74530</v>
          </cell>
          <cell r="F329">
            <v>61400</v>
          </cell>
          <cell r="G329">
            <v>48280</v>
          </cell>
          <cell r="H329">
            <v>35150</v>
          </cell>
          <cell r="I329">
            <v>27760</v>
          </cell>
          <cell r="J329">
            <v>22510</v>
          </cell>
          <cell r="K329">
            <v>17790</v>
          </cell>
          <cell r="L329">
            <v>14410</v>
          </cell>
          <cell r="M329">
            <v>11040</v>
          </cell>
        </row>
        <row r="330">
          <cell r="A330">
            <v>3540</v>
          </cell>
          <cell r="B330">
            <v>3560</v>
          </cell>
          <cell r="C330">
            <v>147110</v>
          </cell>
          <cell r="D330">
            <v>122110</v>
          </cell>
          <cell r="E330">
            <v>76090</v>
          </cell>
          <cell r="F330">
            <v>62960</v>
          </cell>
          <cell r="G330">
            <v>49840</v>
          </cell>
          <cell r="H330">
            <v>36710</v>
          </cell>
          <cell r="I330">
            <v>28380</v>
          </cell>
          <cell r="J330">
            <v>23130</v>
          </cell>
          <cell r="K330">
            <v>18190</v>
          </cell>
          <cell r="L330">
            <v>14820</v>
          </cell>
          <cell r="M330">
            <v>11440</v>
          </cell>
        </row>
        <row r="331">
          <cell r="A331">
            <v>3560</v>
          </cell>
          <cell r="B331">
            <v>3580</v>
          </cell>
          <cell r="C331">
            <v>149550</v>
          </cell>
          <cell r="D331">
            <v>124550</v>
          </cell>
          <cell r="E331">
            <v>77650</v>
          </cell>
          <cell r="F331">
            <v>64530</v>
          </cell>
          <cell r="G331">
            <v>51400</v>
          </cell>
          <cell r="H331">
            <v>38280</v>
          </cell>
          <cell r="I331">
            <v>29010</v>
          </cell>
          <cell r="J331">
            <v>23760</v>
          </cell>
          <cell r="K331">
            <v>18590</v>
          </cell>
          <cell r="L331">
            <v>15220</v>
          </cell>
          <cell r="M331">
            <v>11840</v>
          </cell>
        </row>
        <row r="332">
          <cell r="A332">
            <v>3580</v>
          </cell>
          <cell r="B332">
            <v>3600</v>
          </cell>
          <cell r="C332">
            <v>152000</v>
          </cell>
          <cell r="D332">
            <v>127000</v>
          </cell>
          <cell r="E332">
            <v>79220</v>
          </cell>
          <cell r="F332">
            <v>66090</v>
          </cell>
          <cell r="G332">
            <v>52970</v>
          </cell>
          <cell r="H332">
            <v>39840</v>
          </cell>
          <cell r="I332">
            <v>29630</v>
          </cell>
          <cell r="J332">
            <v>24380</v>
          </cell>
          <cell r="K332">
            <v>19130</v>
          </cell>
          <cell r="L332">
            <v>15620</v>
          </cell>
          <cell r="M332">
            <v>12250</v>
          </cell>
        </row>
        <row r="333">
          <cell r="A333">
            <v>3600</v>
          </cell>
          <cell r="B333">
            <v>3620</v>
          </cell>
          <cell r="C333">
            <v>154440</v>
          </cell>
          <cell r="D333">
            <v>129440</v>
          </cell>
          <cell r="E333">
            <v>80780</v>
          </cell>
          <cell r="F333">
            <v>67660</v>
          </cell>
          <cell r="G333">
            <v>54530</v>
          </cell>
          <cell r="H333">
            <v>41410</v>
          </cell>
          <cell r="I333">
            <v>30260</v>
          </cell>
          <cell r="J333">
            <v>25010</v>
          </cell>
          <cell r="K333">
            <v>19760</v>
          </cell>
          <cell r="L333">
            <v>16020</v>
          </cell>
          <cell r="M333">
            <v>12650</v>
          </cell>
        </row>
        <row r="334">
          <cell r="A334">
            <v>3620</v>
          </cell>
          <cell r="B334">
            <v>3640</v>
          </cell>
          <cell r="C334">
            <v>156890</v>
          </cell>
          <cell r="D334">
            <v>131890</v>
          </cell>
          <cell r="E334">
            <v>82350</v>
          </cell>
          <cell r="F334">
            <v>69220</v>
          </cell>
          <cell r="G334">
            <v>56100</v>
          </cell>
          <cell r="H334">
            <v>42970</v>
          </cell>
          <cell r="I334">
            <v>30890</v>
          </cell>
          <cell r="J334">
            <v>25640</v>
          </cell>
          <cell r="K334">
            <v>20390</v>
          </cell>
          <cell r="L334">
            <v>16420</v>
          </cell>
          <cell r="M334">
            <v>13050</v>
          </cell>
        </row>
        <row r="335">
          <cell r="A335">
            <v>3640</v>
          </cell>
          <cell r="B335">
            <v>3660</v>
          </cell>
          <cell r="C335">
            <v>159330</v>
          </cell>
          <cell r="D335">
            <v>134330</v>
          </cell>
          <cell r="E335">
            <v>83910</v>
          </cell>
          <cell r="F335">
            <v>70790</v>
          </cell>
          <cell r="G335">
            <v>57660</v>
          </cell>
          <cell r="H335">
            <v>44540</v>
          </cell>
          <cell r="I335">
            <v>31510</v>
          </cell>
          <cell r="J335">
            <v>26260</v>
          </cell>
          <cell r="K335">
            <v>21010</v>
          </cell>
          <cell r="L335">
            <v>16830</v>
          </cell>
          <cell r="M335">
            <v>13450</v>
          </cell>
        </row>
        <row r="336">
          <cell r="A336">
            <v>3660</v>
          </cell>
          <cell r="B336">
            <v>3680</v>
          </cell>
          <cell r="C336">
            <v>161780</v>
          </cell>
          <cell r="D336">
            <v>136780</v>
          </cell>
          <cell r="E336">
            <v>85480</v>
          </cell>
          <cell r="F336">
            <v>72350</v>
          </cell>
          <cell r="G336">
            <v>59230</v>
          </cell>
          <cell r="H336">
            <v>46100</v>
          </cell>
          <cell r="I336">
            <v>32980</v>
          </cell>
          <cell r="J336">
            <v>26890</v>
          </cell>
          <cell r="K336">
            <v>21640</v>
          </cell>
          <cell r="L336">
            <v>17230</v>
          </cell>
          <cell r="M336">
            <v>13850</v>
          </cell>
        </row>
        <row r="337">
          <cell r="A337">
            <v>3680</v>
          </cell>
          <cell r="B337">
            <v>3700</v>
          </cell>
          <cell r="C337">
            <v>164220</v>
          </cell>
          <cell r="D337">
            <v>139220</v>
          </cell>
          <cell r="E337">
            <v>87040</v>
          </cell>
          <cell r="F337">
            <v>73920</v>
          </cell>
          <cell r="G337">
            <v>60790</v>
          </cell>
          <cell r="H337">
            <v>47670</v>
          </cell>
          <cell r="I337">
            <v>34540</v>
          </cell>
          <cell r="J337">
            <v>27510</v>
          </cell>
          <cell r="K337">
            <v>22260</v>
          </cell>
          <cell r="L337">
            <v>17630</v>
          </cell>
          <cell r="M337">
            <v>14260</v>
          </cell>
        </row>
        <row r="338">
          <cell r="A338">
            <v>3700</v>
          </cell>
          <cell r="B338">
            <v>3720</v>
          </cell>
          <cell r="C338">
            <v>166670</v>
          </cell>
          <cell r="D338">
            <v>141670</v>
          </cell>
          <cell r="E338">
            <v>88610</v>
          </cell>
          <cell r="F338">
            <v>75480</v>
          </cell>
          <cell r="G338">
            <v>62360</v>
          </cell>
          <cell r="H338">
            <v>49230</v>
          </cell>
          <cell r="I338">
            <v>36110</v>
          </cell>
          <cell r="J338">
            <v>28140</v>
          </cell>
          <cell r="K338">
            <v>22890</v>
          </cell>
          <cell r="L338">
            <v>18030</v>
          </cell>
          <cell r="M338">
            <v>14660</v>
          </cell>
        </row>
        <row r="339">
          <cell r="A339">
            <v>3720</v>
          </cell>
          <cell r="B339">
            <v>3740</v>
          </cell>
          <cell r="C339">
            <v>169110</v>
          </cell>
          <cell r="D339">
            <v>144110</v>
          </cell>
          <cell r="E339">
            <v>90170</v>
          </cell>
          <cell r="F339">
            <v>77050</v>
          </cell>
          <cell r="G339">
            <v>63920</v>
          </cell>
          <cell r="H339">
            <v>50800</v>
          </cell>
          <cell r="I339">
            <v>37670</v>
          </cell>
          <cell r="J339">
            <v>28770</v>
          </cell>
          <cell r="K339">
            <v>23520</v>
          </cell>
          <cell r="L339">
            <v>18440</v>
          </cell>
          <cell r="M339">
            <v>15060</v>
          </cell>
        </row>
        <row r="340">
          <cell r="A340">
            <v>3740</v>
          </cell>
          <cell r="B340">
            <v>3760</v>
          </cell>
          <cell r="C340">
            <v>171560</v>
          </cell>
          <cell r="D340">
            <v>146560</v>
          </cell>
          <cell r="E340">
            <v>91730</v>
          </cell>
          <cell r="F340">
            <v>78610</v>
          </cell>
          <cell r="G340">
            <v>65480</v>
          </cell>
          <cell r="H340">
            <v>52360</v>
          </cell>
          <cell r="I340">
            <v>39230</v>
          </cell>
          <cell r="J340">
            <v>29390</v>
          </cell>
          <cell r="K340">
            <v>24140</v>
          </cell>
          <cell r="L340">
            <v>18890</v>
          </cell>
          <cell r="M340">
            <v>15460</v>
          </cell>
        </row>
        <row r="341">
          <cell r="A341">
            <v>3760</v>
          </cell>
          <cell r="B341">
            <v>3780</v>
          </cell>
          <cell r="C341">
            <v>178920</v>
          </cell>
          <cell r="D341">
            <v>151090</v>
          </cell>
          <cell r="E341">
            <v>95250</v>
          </cell>
          <cell r="F341">
            <v>81630</v>
          </cell>
          <cell r="G341">
            <v>68510</v>
          </cell>
          <cell r="H341">
            <v>55380</v>
          </cell>
          <cell r="I341">
            <v>42260</v>
          </cell>
          <cell r="J341">
            <v>30600</v>
          </cell>
          <cell r="K341">
            <v>25350</v>
          </cell>
          <cell r="L341">
            <v>20100</v>
          </cell>
          <cell r="M341">
            <v>16240</v>
          </cell>
        </row>
        <row r="342">
          <cell r="A342">
            <v>3780</v>
          </cell>
          <cell r="B342">
            <v>3800</v>
          </cell>
          <cell r="C342">
            <v>181590</v>
          </cell>
          <cell r="D342">
            <v>153740</v>
          </cell>
          <cell r="E342">
            <v>97700</v>
          </cell>
          <cell r="F342">
            <v>83350</v>
          </cell>
          <cell r="G342">
            <v>70220</v>
          </cell>
          <cell r="H342">
            <v>57100</v>
          </cell>
          <cell r="I342">
            <v>43970</v>
          </cell>
          <cell r="J342">
            <v>31290</v>
          </cell>
          <cell r="K342">
            <v>26040</v>
          </cell>
          <cell r="L342">
            <v>20790</v>
          </cell>
          <cell r="M342">
            <v>16680</v>
          </cell>
        </row>
        <row r="343">
          <cell r="A343">
            <v>3800</v>
          </cell>
          <cell r="B343">
            <v>3820</v>
          </cell>
          <cell r="C343">
            <v>184260</v>
          </cell>
          <cell r="D343">
            <v>156400</v>
          </cell>
          <cell r="E343">
            <v>100140</v>
          </cell>
          <cell r="F343">
            <v>85060</v>
          </cell>
          <cell r="G343">
            <v>71930</v>
          </cell>
          <cell r="H343">
            <v>58810</v>
          </cell>
          <cell r="I343">
            <v>45680</v>
          </cell>
          <cell r="J343">
            <v>32560</v>
          </cell>
          <cell r="K343">
            <v>26720</v>
          </cell>
          <cell r="L343">
            <v>21470</v>
          </cell>
          <cell r="M343">
            <v>17120</v>
          </cell>
        </row>
        <row r="344">
          <cell r="A344">
            <v>3820</v>
          </cell>
          <cell r="B344">
            <v>3840</v>
          </cell>
          <cell r="C344">
            <v>186930</v>
          </cell>
          <cell r="D344">
            <v>159050</v>
          </cell>
          <cell r="E344">
            <v>102590</v>
          </cell>
          <cell r="F344">
            <v>86770</v>
          </cell>
          <cell r="G344">
            <v>73640</v>
          </cell>
          <cell r="H344">
            <v>60520</v>
          </cell>
          <cell r="I344">
            <v>47390</v>
          </cell>
          <cell r="J344">
            <v>34270</v>
          </cell>
          <cell r="K344">
            <v>27400</v>
          </cell>
          <cell r="L344">
            <v>22150</v>
          </cell>
          <cell r="M344">
            <v>17560</v>
          </cell>
        </row>
        <row r="345">
          <cell r="A345">
            <v>3840</v>
          </cell>
          <cell r="B345">
            <v>3860</v>
          </cell>
          <cell r="C345">
            <v>189600</v>
          </cell>
          <cell r="D345">
            <v>161710</v>
          </cell>
          <cell r="E345">
            <v>105030</v>
          </cell>
          <cell r="F345">
            <v>88480</v>
          </cell>
          <cell r="G345">
            <v>75350</v>
          </cell>
          <cell r="H345">
            <v>62230</v>
          </cell>
          <cell r="I345">
            <v>49100</v>
          </cell>
          <cell r="J345">
            <v>35980</v>
          </cell>
          <cell r="K345">
            <v>28090</v>
          </cell>
          <cell r="L345">
            <v>22840</v>
          </cell>
          <cell r="M345">
            <v>18000</v>
          </cell>
        </row>
        <row r="346">
          <cell r="A346">
            <v>3860</v>
          </cell>
          <cell r="B346">
            <v>3880</v>
          </cell>
          <cell r="C346">
            <v>192270</v>
          </cell>
          <cell r="D346">
            <v>164360</v>
          </cell>
          <cell r="E346">
            <v>107480</v>
          </cell>
          <cell r="F346">
            <v>90190</v>
          </cell>
          <cell r="G346">
            <v>77070</v>
          </cell>
          <cell r="H346">
            <v>63940</v>
          </cell>
          <cell r="I346">
            <v>50820</v>
          </cell>
          <cell r="J346">
            <v>37690</v>
          </cell>
          <cell r="K346">
            <v>28770</v>
          </cell>
          <cell r="L346">
            <v>23520</v>
          </cell>
          <cell r="M346">
            <v>18440</v>
          </cell>
        </row>
        <row r="347">
          <cell r="A347">
            <v>3880</v>
          </cell>
          <cell r="B347">
            <v>3900</v>
          </cell>
          <cell r="C347">
            <v>194940</v>
          </cell>
          <cell r="D347">
            <v>167020</v>
          </cell>
          <cell r="E347">
            <v>109920</v>
          </cell>
          <cell r="F347">
            <v>91900</v>
          </cell>
          <cell r="G347">
            <v>78780</v>
          </cell>
          <cell r="H347">
            <v>65650</v>
          </cell>
          <cell r="I347">
            <v>52530</v>
          </cell>
          <cell r="J347">
            <v>39400</v>
          </cell>
          <cell r="K347">
            <v>29460</v>
          </cell>
          <cell r="L347">
            <v>24210</v>
          </cell>
          <cell r="M347">
            <v>18960</v>
          </cell>
        </row>
        <row r="348">
          <cell r="A348">
            <v>3900</v>
          </cell>
          <cell r="B348">
            <v>3920</v>
          </cell>
          <cell r="C348">
            <v>197610</v>
          </cell>
          <cell r="D348">
            <v>169670</v>
          </cell>
          <cell r="E348">
            <v>112370</v>
          </cell>
          <cell r="F348">
            <v>93620</v>
          </cell>
          <cell r="G348">
            <v>80490</v>
          </cell>
          <cell r="H348">
            <v>67360</v>
          </cell>
          <cell r="I348">
            <v>54240</v>
          </cell>
          <cell r="J348">
            <v>41110</v>
          </cell>
          <cell r="K348">
            <v>30140</v>
          </cell>
          <cell r="L348">
            <v>24890</v>
          </cell>
          <cell r="M348">
            <v>19640</v>
          </cell>
        </row>
        <row r="349">
          <cell r="A349">
            <v>3920</v>
          </cell>
          <cell r="B349">
            <v>3940</v>
          </cell>
          <cell r="C349">
            <v>200280</v>
          </cell>
          <cell r="D349">
            <v>172330</v>
          </cell>
          <cell r="E349">
            <v>114810</v>
          </cell>
          <cell r="F349">
            <v>96060</v>
          </cell>
          <cell r="G349">
            <v>82200</v>
          </cell>
          <cell r="H349">
            <v>69080</v>
          </cell>
          <cell r="I349">
            <v>55950</v>
          </cell>
          <cell r="J349">
            <v>42830</v>
          </cell>
          <cell r="K349">
            <v>30830</v>
          </cell>
          <cell r="L349">
            <v>25580</v>
          </cell>
          <cell r="M349">
            <v>20330</v>
          </cell>
        </row>
        <row r="350">
          <cell r="A350">
            <v>3940</v>
          </cell>
          <cell r="B350">
            <v>3960</v>
          </cell>
          <cell r="C350">
            <v>202950</v>
          </cell>
          <cell r="D350">
            <v>174980</v>
          </cell>
          <cell r="E350">
            <v>117260</v>
          </cell>
          <cell r="F350">
            <v>98510</v>
          </cell>
          <cell r="G350">
            <v>83910</v>
          </cell>
          <cell r="H350">
            <v>70790</v>
          </cell>
          <cell r="I350">
            <v>57660</v>
          </cell>
          <cell r="J350">
            <v>44540</v>
          </cell>
          <cell r="K350">
            <v>31510</v>
          </cell>
          <cell r="L350">
            <v>26260</v>
          </cell>
          <cell r="M350">
            <v>21010</v>
          </cell>
        </row>
        <row r="351">
          <cell r="A351">
            <v>3960</v>
          </cell>
          <cell r="B351">
            <v>3980</v>
          </cell>
          <cell r="C351">
            <v>205620</v>
          </cell>
          <cell r="D351">
            <v>177640</v>
          </cell>
          <cell r="E351">
            <v>119700</v>
          </cell>
          <cell r="F351">
            <v>100950</v>
          </cell>
          <cell r="G351">
            <v>85620</v>
          </cell>
          <cell r="H351">
            <v>72500</v>
          </cell>
          <cell r="I351">
            <v>59370</v>
          </cell>
          <cell r="J351">
            <v>46250</v>
          </cell>
          <cell r="K351">
            <v>33120</v>
          </cell>
          <cell r="L351">
            <v>26950</v>
          </cell>
          <cell r="M351">
            <v>21700</v>
          </cell>
        </row>
        <row r="352">
          <cell r="A352">
            <v>3980</v>
          </cell>
          <cell r="B352">
            <v>4000</v>
          </cell>
          <cell r="C352">
            <v>208290</v>
          </cell>
          <cell r="D352">
            <v>180290</v>
          </cell>
          <cell r="E352">
            <v>122150</v>
          </cell>
          <cell r="F352">
            <v>103400</v>
          </cell>
          <cell r="G352">
            <v>87340</v>
          </cell>
          <cell r="H352">
            <v>74210</v>
          </cell>
          <cell r="I352">
            <v>61090</v>
          </cell>
          <cell r="J352">
            <v>47960</v>
          </cell>
          <cell r="K352">
            <v>34840</v>
          </cell>
          <cell r="L352">
            <v>27630</v>
          </cell>
          <cell r="M352">
            <v>22380</v>
          </cell>
        </row>
        <row r="353">
          <cell r="A353">
            <v>4000</v>
          </cell>
          <cell r="B353">
            <v>4020</v>
          </cell>
          <cell r="C353">
            <v>210960</v>
          </cell>
          <cell r="D353">
            <v>182950</v>
          </cell>
          <cell r="E353">
            <v>124590</v>
          </cell>
          <cell r="F353">
            <v>105840</v>
          </cell>
          <cell r="G353">
            <v>89050</v>
          </cell>
          <cell r="H353">
            <v>75920</v>
          </cell>
          <cell r="I353">
            <v>62800</v>
          </cell>
          <cell r="J353">
            <v>49670</v>
          </cell>
          <cell r="K353">
            <v>36550</v>
          </cell>
          <cell r="L353">
            <v>28320</v>
          </cell>
          <cell r="M353">
            <v>23070</v>
          </cell>
        </row>
        <row r="354">
          <cell r="A354">
            <v>4020</v>
          </cell>
          <cell r="B354">
            <v>4040</v>
          </cell>
          <cell r="C354">
            <v>213630</v>
          </cell>
          <cell r="D354">
            <v>185600</v>
          </cell>
          <cell r="E354">
            <v>127040</v>
          </cell>
          <cell r="F354">
            <v>108290</v>
          </cell>
          <cell r="G354">
            <v>90760</v>
          </cell>
          <cell r="H354">
            <v>77630</v>
          </cell>
          <cell r="I354">
            <v>64510</v>
          </cell>
          <cell r="J354">
            <v>51380</v>
          </cell>
          <cell r="K354">
            <v>38260</v>
          </cell>
          <cell r="L354">
            <v>29000</v>
          </cell>
          <cell r="M354">
            <v>23750</v>
          </cell>
        </row>
        <row r="355">
          <cell r="A355">
            <v>4040</v>
          </cell>
          <cell r="B355">
            <v>4060</v>
          </cell>
          <cell r="C355">
            <v>216300</v>
          </cell>
          <cell r="D355">
            <v>188260</v>
          </cell>
          <cell r="E355">
            <v>129480</v>
          </cell>
          <cell r="F355">
            <v>110730</v>
          </cell>
          <cell r="G355">
            <v>92470</v>
          </cell>
          <cell r="H355">
            <v>79340</v>
          </cell>
          <cell r="I355">
            <v>66220</v>
          </cell>
          <cell r="J355">
            <v>53090</v>
          </cell>
          <cell r="K355">
            <v>39970</v>
          </cell>
          <cell r="L355">
            <v>29680</v>
          </cell>
          <cell r="M355">
            <v>24430</v>
          </cell>
        </row>
        <row r="356">
          <cell r="A356">
            <v>4060</v>
          </cell>
          <cell r="B356">
            <v>4080</v>
          </cell>
          <cell r="C356">
            <v>218970</v>
          </cell>
          <cell r="D356">
            <v>190910</v>
          </cell>
          <cell r="E356">
            <v>131930</v>
          </cell>
          <cell r="F356">
            <v>113180</v>
          </cell>
          <cell r="G356">
            <v>94430</v>
          </cell>
          <cell r="H356">
            <v>81060</v>
          </cell>
          <cell r="I356">
            <v>67930</v>
          </cell>
          <cell r="J356">
            <v>54810</v>
          </cell>
          <cell r="K356">
            <v>41680</v>
          </cell>
          <cell r="L356">
            <v>30370</v>
          </cell>
          <cell r="M356">
            <v>25120</v>
          </cell>
        </row>
        <row r="357">
          <cell r="A357">
            <v>4080</v>
          </cell>
          <cell r="B357">
            <v>4100</v>
          </cell>
          <cell r="C357">
            <v>221640</v>
          </cell>
          <cell r="D357">
            <v>193570</v>
          </cell>
          <cell r="E357">
            <v>134370</v>
          </cell>
          <cell r="F357">
            <v>115620</v>
          </cell>
          <cell r="G357">
            <v>96870</v>
          </cell>
          <cell r="H357">
            <v>82770</v>
          </cell>
          <cell r="I357">
            <v>69640</v>
          </cell>
          <cell r="J357">
            <v>56520</v>
          </cell>
          <cell r="K357">
            <v>43390</v>
          </cell>
          <cell r="L357">
            <v>31050</v>
          </cell>
          <cell r="M357">
            <v>25800</v>
          </cell>
        </row>
        <row r="358">
          <cell r="A358">
            <v>4100</v>
          </cell>
          <cell r="B358">
            <v>4120</v>
          </cell>
          <cell r="C358">
            <v>224310</v>
          </cell>
          <cell r="D358">
            <v>196220</v>
          </cell>
          <cell r="E358">
            <v>136820</v>
          </cell>
          <cell r="F358">
            <v>118070</v>
          </cell>
          <cell r="G358">
            <v>99320</v>
          </cell>
          <cell r="H358">
            <v>84480</v>
          </cell>
          <cell r="I358">
            <v>71350</v>
          </cell>
          <cell r="J358">
            <v>58230</v>
          </cell>
          <cell r="K358">
            <v>45100</v>
          </cell>
          <cell r="L358">
            <v>31980</v>
          </cell>
          <cell r="M358">
            <v>26490</v>
          </cell>
        </row>
        <row r="359">
          <cell r="A359">
            <v>4120</v>
          </cell>
          <cell r="B359">
            <v>4140</v>
          </cell>
          <cell r="C359">
            <v>226980</v>
          </cell>
          <cell r="D359">
            <v>198880</v>
          </cell>
          <cell r="E359">
            <v>139260</v>
          </cell>
          <cell r="F359">
            <v>120510</v>
          </cell>
          <cell r="G359">
            <v>101760</v>
          </cell>
          <cell r="H359">
            <v>86190</v>
          </cell>
          <cell r="I359">
            <v>73070</v>
          </cell>
          <cell r="J359">
            <v>59940</v>
          </cell>
          <cell r="K359">
            <v>46820</v>
          </cell>
          <cell r="L359">
            <v>33690</v>
          </cell>
          <cell r="M359">
            <v>27170</v>
          </cell>
        </row>
        <row r="360">
          <cell r="A360">
            <v>4140</v>
          </cell>
          <cell r="B360">
            <v>4160</v>
          </cell>
          <cell r="C360">
            <v>229650</v>
          </cell>
          <cell r="D360">
            <v>201530</v>
          </cell>
          <cell r="E360">
            <v>141710</v>
          </cell>
          <cell r="F360">
            <v>122960</v>
          </cell>
          <cell r="G360">
            <v>104210</v>
          </cell>
          <cell r="H360">
            <v>87900</v>
          </cell>
          <cell r="I360">
            <v>74780</v>
          </cell>
          <cell r="J360">
            <v>61650</v>
          </cell>
          <cell r="K360">
            <v>48530</v>
          </cell>
          <cell r="L360">
            <v>35400</v>
          </cell>
          <cell r="M360">
            <v>27860</v>
          </cell>
        </row>
        <row r="361">
          <cell r="A361">
            <v>4160</v>
          </cell>
          <cell r="B361">
            <v>4180</v>
          </cell>
          <cell r="C361">
            <v>232320</v>
          </cell>
          <cell r="D361">
            <v>204190</v>
          </cell>
          <cell r="E361">
            <v>144150</v>
          </cell>
          <cell r="F361">
            <v>125400</v>
          </cell>
          <cell r="G361">
            <v>106650</v>
          </cell>
          <cell r="H361">
            <v>89610</v>
          </cell>
          <cell r="I361">
            <v>76490</v>
          </cell>
          <cell r="J361">
            <v>63360</v>
          </cell>
          <cell r="K361">
            <v>50240</v>
          </cell>
          <cell r="L361">
            <v>37110</v>
          </cell>
          <cell r="M361">
            <v>28540</v>
          </cell>
        </row>
        <row r="362">
          <cell r="A362">
            <v>4180</v>
          </cell>
          <cell r="B362">
            <v>4200</v>
          </cell>
          <cell r="C362">
            <v>234990</v>
          </cell>
          <cell r="D362">
            <v>206840</v>
          </cell>
          <cell r="E362">
            <v>146600</v>
          </cell>
          <cell r="F362">
            <v>127850</v>
          </cell>
          <cell r="G362">
            <v>109100</v>
          </cell>
          <cell r="H362">
            <v>91330</v>
          </cell>
          <cell r="I362">
            <v>78200</v>
          </cell>
          <cell r="J362">
            <v>65080</v>
          </cell>
          <cell r="K362">
            <v>51950</v>
          </cell>
          <cell r="L362">
            <v>38830</v>
          </cell>
          <cell r="M362">
            <v>29230</v>
          </cell>
        </row>
        <row r="363">
          <cell r="A363">
            <v>4200</v>
          </cell>
          <cell r="B363">
            <v>4220</v>
          </cell>
          <cell r="C363">
            <v>237660</v>
          </cell>
          <cell r="D363">
            <v>209500</v>
          </cell>
          <cell r="E363">
            <v>149040</v>
          </cell>
          <cell r="F363">
            <v>130290</v>
          </cell>
          <cell r="G363">
            <v>111540</v>
          </cell>
          <cell r="H363">
            <v>93040</v>
          </cell>
          <cell r="I363">
            <v>79910</v>
          </cell>
          <cell r="J363">
            <v>66790</v>
          </cell>
          <cell r="K363">
            <v>53660</v>
          </cell>
          <cell r="L363">
            <v>40540</v>
          </cell>
          <cell r="M363">
            <v>29910</v>
          </cell>
        </row>
        <row r="364">
          <cell r="A364">
            <v>4220</v>
          </cell>
          <cell r="B364">
            <v>4240</v>
          </cell>
          <cell r="C364">
            <v>240330</v>
          </cell>
          <cell r="D364">
            <v>212150</v>
          </cell>
          <cell r="E364">
            <v>151490</v>
          </cell>
          <cell r="F364">
            <v>132740</v>
          </cell>
          <cell r="G364">
            <v>113990</v>
          </cell>
          <cell r="H364">
            <v>95240</v>
          </cell>
          <cell r="I364">
            <v>81620</v>
          </cell>
          <cell r="J364">
            <v>68500</v>
          </cell>
          <cell r="K364">
            <v>55370</v>
          </cell>
          <cell r="L364">
            <v>42250</v>
          </cell>
          <cell r="M364">
            <v>30600</v>
          </cell>
        </row>
        <row r="365">
          <cell r="A365">
            <v>4240</v>
          </cell>
          <cell r="B365">
            <v>4260</v>
          </cell>
          <cell r="C365">
            <v>243000</v>
          </cell>
          <cell r="D365">
            <v>214810</v>
          </cell>
          <cell r="E365">
            <v>153930</v>
          </cell>
          <cell r="F365">
            <v>135180</v>
          </cell>
          <cell r="G365">
            <v>116430</v>
          </cell>
          <cell r="H365">
            <v>97680</v>
          </cell>
          <cell r="I365">
            <v>83330</v>
          </cell>
          <cell r="J365">
            <v>70210</v>
          </cell>
          <cell r="K365">
            <v>57080</v>
          </cell>
          <cell r="L365">
            <v>43960</v>
          </cell>
          <cell r="M365">
            <v>31280</v>
          </cell>
        </row>
        <row r="366">
          <cell r="A366">
            <v>4260</v>
          </cell>
          <cell r="B366">
            <v>4280</v>
          </cell>
          <cell r="C366">
            <v>245670</v>
          </cell>
          <cell r="D366">
            <v>217460</v>
          </cell>
          <cell r="E366">
            <v>156380</v>
          </cell>
          <cell r="F366">
            <v>137630</v>
          </cell>
          <cell r="G366">
            <v>118880</v>
          </cell>
          <cell r="H366">
            <v>100130</v>
          </cell>
          <cell r="I366">
            <v>85050</v>
          </cell>
          <cell r="J366">
            <v>71920</v>
          </cell>
          <cell r="K366">
            <v>58800</v>
          </cell>
          <cell r="L366">
            <v>45670</v>
          </cell>
          <cell r="M366">
            <v>32550</v>
          </cell>
        </row>
        <row r="367">
          <cell r="A367">
            <v>4280</v>
          </cell>
          <cell r="B367">
            <v>4300</v>
          </cell>
          <cell r="C367">
            <v>248340</v>
          </cell>
          <cell r="D367">
            <v>220120</v>
          </cell>
          <cell r="E367">
            <v>158820</v>
          </cell>
          <cell r="F367">
            <v>140070</v>
          </cell>
          <cell r="G367">
            <v>121320</v>
          </cell>
          <cell r="H367">
            <v>102570</v>
          </cell>
          <cell r="I367">
            <v>86760</v>
          </cell>
          <cell r="J367">
            <v>73630</v>
          </cell>
          <cell r="K367">
            <v>60510</v>
          </cell>
          <cell r="L367">
            <v>47380</v>
          </cell>
          <cell r="M367">
            <v>34260</v>
          </cell>
        </row>
        <row r="368">
          <cell r="A368">
            <v>4300</v>
          </cell>
          <cell r="B368">
            <v>4320</v>
          </cell>
          <cell r="C368">
            <v>251010</v>
          </cell>
          <cell r="D368">
            <v>222770</v>
          </cell>
          <cell r="E368">
            <v>161270</v>
          </cell>
          <cell r="F368">
            <v>142520</v>
          </cell>
          <cell r="G368">
            <v>123770</v>
          </cell>
          <cell r="H368">
            <v>105020</v>
          </cell>
          <cell r="I368">
            <v>88470</v>
          </cell>
          <cell r="J368">
            <v>75340</v>
          </cell>
          <cell r="K368">
            <v>62220</v>
          </cell>
          <cell r="L368">
            <v>49090</v>
          </cell>
          <cell r="M368">
            <v>35970</v>
          </cell>
        </row>
        <row r="369">
          <cell r="A369">
            <v>4320</v>
          </cell>
          <cell r="B369">
            <v>4340</v>
          </cell>
          <cell r="C369">
            <v>253680</v>
          </cell>
          <cell r="D369">
            <v>225430</v>
          </cell>
          <cell r="E369">
            <v>163710</v>
          </cell>
          <cell r="F369">
            <v>144960</v>
          </cell>
          <cell r="G369">
            <v>126210</v>
          </cell>
          <cell r="H369">
            <v>107460</v>
          </cell>
          <cell r="I369">
            <v>90180</v>
          </cell>
          <cell r="J369">
            <v>77060</v>
          </cell>
          <cell r="K369">
            <v>63930</v>
          </cell>
          <cell r="L369">
            <v>50810</v>
          </cell>
          <cell r="M369">
            <v>37680</v>
          </cell>
        </row>
        <row r="370">
          <cell r="A370">
            <v>4340</v>
          </cell>
          <cell r="B370">
            <v>4360</v>
          </cell>
          <cell r="C370">
            <v>256350</v>
          </cell>
          <cell r="D370">
            <v>228080</v>
          </cell>
          <cell r="E370">
            <v>166160</v>
          </cell>
          <cell r="F370">
            <v>147410</v>
          </cell>
          <cell r="G370">
            <v>128660</v>
          </cell>
          <cell r="H370">
            <v>109910</v>
          </cell>
          <cell r="I370">
            <v>91890</v>
          </cell>
          <cell r="J370">
            <v>78770</v>
          </cell>
          <cell r="K370">
            <v>65640</v>
          </cell>
          <cell r="L370">
            <v>52520</v>
          </cell>
          <cell r="M370">
            <v>39390</v>
          </cell>
        </row>
        <row r="371">
          <cell r="A371">
            <v>4360</v>
          </cell>
          <cell r="B371">
            <v>4380</v>
          </cell>
          <cell r="C371">
            <v>259020</v>
          </cell>
          <cell r="D371">
            <v>230740</v>
          </cell>
          <cell r="E371">
            <v>168600</v>
          </cell>
          <cell r="F371">
            <v>149850</v>
          </cell>
          <cell r="G371">
            <v>131100</v>
          </cell>
          <cell r="H371">
            <v>112350</v>
          </cell>
          <cell r="I371">
            <v>93600</v>
          </cell>
          <cell r="J371">
            <v>80480</v>
          </cell>
          <cell r="K371">
            <v>67350</v>
          </cell>
          <cell r="L371">
            <v>54230</v>
          </cell>
          <cell r="M371">
            <v>41100</v>
          </cell>
        </row>
        <row r="372">
          <cell r="A372">
            <v>4380</v>
          </cell>
          <cell r="B372">
            <v>4400</v>
          </cell>
          <cell r="C372">
            <v>261690</v>
          </cell>
          <cell r="D372">
            <v>233390</v>
          </cell>
          <cell r="E372">
            <v>171050</v>
          </cell>
          <cell r="F372">
            <v>152300</v>
          </cell>
          <cell r="G372">
            <v>133550</v>
          </cell>
          <cell r="H372">
            <v>114800</v>
          </cell>
          <cell r="I372">
            <v>96050</v>
          </cell>
          <cell r="J372">
            <v>82190</v>
          </cell>
          <cell r="K372">
            <v>69070</v>
          </cell>
          <cell r="L372">
            <v>55940</v>
          </cell>
          <cell r="M372">
            <v>42820</v>
          </cell>
        </row>
        <row r="373">
          <cell r="A373">
            <v>4400</v>
          </cell>
          <cell r="B373">
            <v>4420</v>
          </cell>
          <cell r="C373">
            <v>264360</v>
          </cell>
          <cell r="D373">
            <v>236050</v>
          </cell>
          <cell r="E373">
            <v>173490</v>
          </cell>
          <cell r="F373">
            <v>154740</v>
          </cell>
          <cell r="G373">
            <v>135990</v>
          </cell>
          <cell r="H373">
            <v>117240</v>
          </cell>
          <cell r="I373">
            <v>98490</v>
          </cell>
          <cell r="J373">
            <v>83900</v>
          </cell>
          <cell r="K373">
            <v>70780</v>
          </cell>
          <cell r="L373">
            <v>57650</v>
          </cell>
          <cell r="M373">
            <v>44530</v>
          </cell>
        </row>
        <row r="374">
          <cell r="A374">
            <v>4420</v>
          </cell>
          <cell r="B374">
            <v>4440</v>
          </cell>
          <cell r="C374">
            <v>267030</v>
          </cell>
          <cell r="D374">
            <v>238700</v>
          </cell>
          <cell r="E374">
            <v>175940</v>
          </cell>
          <cell r="F374">
            <v>157190</v>
          </cell>
          <cell r="G374">
            <v>138440</v>
          </cell>
          <cell r="H374">
            <v>119690</v>
          </cell>
          <cell r="I374">
            <v>100940</v>
          </cell>
          <cell r="J374">
            <v>85610</v>
          </cell>
          <cell r="K374">
            <v>72490</v>
          </cell>
          <cell r="L374">
            <v>59360</v>
          </cell>
          <cell r="M374">
            <v>46240</v>
          </cell>
        </row>
        <row r="375">
          <cell r="A375">
            <v>4440</v>
          </cell>
          <cell r="B375">
            <v>4460</v>
          </cell>
          <cell r="C375">
            <v>269700</v>
          </cell>
          <cell r="D375">
            <v>241360</v>
          </cell>
          <cell r="E375">
            <v>178380</v>
          </cell>
          <cell r="F375">
            <v>159630</v>
          </cell>
          <cell r="G375">
            <v>140880</v>
          </cell>
          <cell r="H375">
            <v>122130</v>
          </cell>
          <cell r="I375">
            <v>103380</v>
          </cell>
          <cell r="J375">
            <v>87320</v>
          </cell>
          <cell r="K375">
            <v>74200</v>
          </cell>
          <cell r="L375">
            <v>61070</v>
          </cell>
          <cell r="M375">
            <v>47950</v>
          </cell>
        </row>
        <row r="376">
          <cell r="A376">
            <v>4460</v>
          </cell>
          <cell r="B376">
            <v>4480</v>
          </cell>
          <cell r="C376">
            <v>272370</v>
          </cell>
          <cell r="D376">
            <v>244010</v>
          </cell>
          <cell r="E376">
            <v>180830</v>
          </cell>
          <cell r="F376">
            <v>162080</v>
          </cell>
          <cell r="G376">
            <v>143330</v>
          </cell>
          <cell r="H376">
            <v>124580</v>
          </cell>
          <cell r="I376">
            <v>105830</v>
          </cell>
          <cell r="J376">
            <v>89040</v>
          </cell>
          <cell r="K376">
            <v>75910</v>
          </cell>
          <cell r="L376">
            <v>62790</v>
          </cell>
          <cell r="M376">
            <v>49660</v>
          </cell>
        </row>
        <row r="377">
          <cell r="A377">
            <v>4480</v>
          </cell>
          <cell r="B377">
            <v>4500</v>
          </cell>
          <cell r="C377">
            <v>275040</v>
          </cell>
          <cell r="D377">
            <v>246670</v>
          </cell>
          <cell r="E377">
            <v>183270</v>
          </cell>
          <cell r="F377">
            <v>164520</v>
          </cell>
          <cell r="G377">
            <v>145770</v>
          </cell>
          <cell r="H377">
            <v>127020</v>
          </cell>
          <cell r="I377">
            <v>108270</v>
          </cell>
          <cell r="J377">
            <v>90750</v>
          </cell>
          <cell r="K377">
            <v>77620</v>
          </cell>
          <cell r="L377">
            <v>64500</v>
          </cell>
          <cell r="M377">
            <v>51370</v>
          </cell>
        </row>
        <row r="378">
          <cell r="A378">
            <v>4500</v>
          </cell>
          <cell r="B378">
            <v>4520</v>
          </cell>
          <cell r="C378">
            <v>277840</v>
          </cell>
          <cell r="D378">
            <v>249460</v>
          </cell>
          <cell r="E378">
            <v>185850</v>
          </cell>
          <cell r="F378">
            <v>167100</v>
          </cell>
          <cell r="G378">
            <v>148350</v>
          </cell>
          <cell r="H378">
            <v>129600</v>
          </cell>
          <cell r="I378">
            <v>110850</v>
          </cell>
          <cell r="J378">
            <v>92550</v>
          </cell>
          <cell r="K378">
            <v>79430</v>
          </cell>
          <cell r="L378">
            <v>66300</v>
          </cell>
          <cell r="M378">
            <v>53180</v>
          </cell>
        </row>
        <row r="379">
          <cell r="A379">
            <v>4520</v>
          </cell>
          <cell r="B379">
            <v>4540</v>
          </cell>
          <cell r="C379">
            <v>280650</v>
          </cell>
          <cell r="D379">
            <v>252250</v>
          </cell>
          <cell r="E379">
            <v>188430</v>
          </cell>
          <cell r="F379">
            <v>169680</v>
          </cell>
          <cell r="G379">
            <v>150930</v>
          </cell>
          <cell r="H379">
            <v>132180</v>
          </cell>
          <cell r="I379">
            <v>113430</v>
          </cell>
          <cell r="J379">
            <v>94680</v>
          </cell>
          <cell r="K379">
            <v>81230</v>
          </cell>
          <cell r="L379">
            <v>68110</v>
          </cell>
          <cell r="M379">
            <v>54980</v>
          </cell>
        </row>
        <row r="380">
          <cell r="A380">
            <v>4540</v>
          </cell>
          <cell r="B380">
            <v>4560</v>
          </cell>
          <cell r="C380">
            <v>283450</v>
          </cell>
          <cell r="D380">
            <v>255040</v>
          </cell>
          <cell r="E380">
            <v>191010</v>
          </cell>
          <cell r="F380">
            <v>172260</v>
          </cell>
          <cell r="G380">
            <v>153510</v>
          </cell>
          <cell r="H380">
            <v>134760</v>
          </cell>
          <cell r="I380">
            <v>116010</v>
          </cell>
          <cell r="J380">
            <v>97260</v>
          </cell>
          <cell r="K380">
            <v>83040</v>
          </cell>
          <cell r="L380">
            <v>69920</v>
          </cell>
          <cell r="M380">
            <v>56790</v>
          </cell>
        </row>
        <row r="381">
          <cell r="A381">
            <v>4560</v>
          </cell>
          <cell r="B381">
            <v>4580</v>
          </cell>
          <cell r="C381">
            <v>286260</v>
          </cell>
          <cell r="D381">
            <v>257830</v>
          </cell>
          <cell r="E381">
            <v>193590</v>
          </cell>
          <cell r="F381">
            <v>174840</v>
          </cell>
          <cell r="G381">
            <v>156090</v>
          </cell>
          <cell r="H381">
            <v>137340</v>
          </cell>
          <cell r="I381">
            <v>118590</v>
          </cell>
          <cell r="J381">
            <v>99840</v>
          </cell>
          <cell r="K381">
            <v>84850</v>
          </cell>
          <cell r="L381">
            <v>71720</v>
          </cell>
          <cell r="M381">
            <v>58600</v>
          </cell>
        </row>
        <row r="382">
          <cell r="A382">
            <v>4580</v>
          </cell>
          <cell r="B382">
            <v>4600</v>
          </cell>
          <cell r="C382">
            <v>291560</v>
          </cell>
          <cell r="D382">
            <v>263120</v>
          </cell>
          <cell r="E382">
            <v>198670</v>
          </cell>
          <cell r="F382">
            <v>179920</v>
          </cell>
          <cell r="G382">
            <v>161170</v>
          </cell>
          <cell r="H382">
            <v>142420</v>
          </cell>
          <cell r="I382">
            <v>123670</v>
          </cell>
          <cell r="J382">
            <v>104920</v>
          </cell>
          <cell r="K382">
            <v>86650</v>
          </cell>
          <cell r="L382">
            <v>73530</v>
          </cell>
          <cell r="M382">
            <v>60400</v>
          </cell>
        </row>
        <row r="383">
          <cell r="A383">
            <v>4600</v>
          </cell>
          <cell r="B383">
            <v>4620</v>
          </cell>
          <cell r="C383">
            <v>294370</v>
          </cell>
          <cell r="D383">
            <v>265910</v>
          </cell>
          <cell r="E383">
            <v>201250</v>
          </cell>
          <cell r="F383">
            <v>182500</v>
          </cell>
          <cell r="G383">
            <v>163750</v>
          </cell>
          <cell r="H383">
            <v>145000</v>
          </cell>
          <cell r="I383">
            <v>126250</v>
          </cell>
          <cell r="J383">
            <v>107500</v>
          </cell>
          <cell r="K383">
            <v>88750</v>
          </cell>
          <cell r="L383">
            <v>75330</v>
          </cell>
          <cell r="M383">
            <v>62210</v>
          </cell>
        </row>
        <row r="384">
          <cell r="A384">
            <v>4620</v>
          </cell>
          <cell r="B384">
            <v>4640</v>
          </cell>
          <cell r="C384">
            <v>297170</v>
          </cell>
          <cell r="D384">
            <v>268700</v>
          </cell>
          <cell r="E384">
            <v>203830</v>
          </cell>
          <cell r="F384">
            <v>185080</v>
          </cell>
          <cell r="G384">
            <v>166330</v>
          </cell>
          <cell r="H384">
            <v>147580</v>
          </cell>
          <cell r="I384">
            <v>128830</v>
          </cell>
          <cell r="J384">
            <v>110080</v>
          </cell>
          <cell r="K384">
            <v>91330</v>
          </cell>
          <cell r="L384">
            <v>77140</v>
          </cell>
          <cell r="M384">
            <v>64010</v>
          </cell>
        </row>
        <row r="385">
          <cell r="A385">
            <v>4640</v>
          </cell>
          <cell r="B385">
            <v>4660</v>
          </cell>
          <cell r="C385">
            <v>299980</v>
          </cell>
          <cell r="D385">
            <v>271490</v>
          </cell>
          <cell r="E385">
            <v>206410</v>
          </cell>
          <cell r="F385">
            <v>187660</v>
          </cell>
          <cell r="G385">
            <v>168910</v>
          </cell>
          <cell r="H385">
            <v>150160</v>
          </cell>
          <cell r="I385">
            <v>131410</v>
          </cell>
          <cell r="J385">
            <v>112660</v>
          </cell>
          <cell r="K385">
            <v>93910</v>
          </cell>
          <cell r="L385">
            <v>78950</v>
          </cell>
          <cell r="M385">
            <v>65820</v>
          </cell>
        </row>
        <row r="386">
          <cell r="A386">
            <v>4660</v>
          </cell>
          <cell r="B386">
            <v>4680</v>
          </cell>
          <cell r="C386">
            <v>302780</v>
          </cell>
          <cell r="D386">
            <v>274280</v>
          </cell>
          <cell r="E386">
            <v>208990</v>
          </cell>
          <cell r="F386">
            <v>190240</v>
          </cell>
          <cell r="G386">
            <v>171490</v>
          </cell>
          <cell r="H386">
            <v>152740</v>
          </cell>
          <cell r="I386">
            <v>133990</v>
          </cell>
          <cell r="J386">
            <v>115240</v>
          </cell>
          <cell r="K386">
            <v>96490</v>
          </cell>
          <cell r="L386">
            <v>80750</v>
          </cell>
          <cell r="M386">
            <v>67630</v>
          </cell>
        </row>
        <row r="387">
          <cell r="A387">
            <v>4680</v>
          </cell>
          <cell r="B387">
            <v>4700</v>
          </cell>
          <cell r="C387">
            <v>305590</v>
          </cell>
          <cell r="D387">
            <v>277070</v>
          </cell>
          <cell r="E387">
            <v>211570</v>
          </cell>
          <cell r="F387">
            <v>192820</v>
          </cell>
          <cell r="G387">
            <v>174070</v>
          </cell>
          <cell r="H387">
            <v>155320</v>
          </cell>
          <cell r="I387">
            <v>136570</v>
          </cell>
          <cell r="J387">
            <v>117820</v>
          </cell>
          <cell r="K387">
            <v>99070</v>
          </cell>
          <cell r="L387">
            <v>82560</v>
          </cell>
          <cell r="M387">
            <v>69430</v>
          </cell>
        </row>
        <row r="388">
          <cell r="A388">
            <v>4700</v>
          </cell>
          <cell r="B388">
            <v>4720</v>
          </cell>
          <cell r="C388">
            <v>308390</v>
          </cell>
          <cell r="D388">
            <v>279860</v>
          </cell>
          <cell r="E388">
            <v>214150</v>
          </cell>
          <cell r="F388">
            <v>195400</v>
          </cell>
          <cell r="G388">
            <v>176650</v>
          </cell>
          <cell r="H388">
            <v>157900</v>
          </cell>
          <cell r="I388">
            <v>139150</v>
          </cell>
          <cell r="J388">
            <v>120400</v>
          </cell>
          <cell r="K388">
            <v>101650</v>
          </cell>
          <cell r="L388">
            <v>84360</v>
          </cell>
          <cell r="M388">
            <v>71240</v>
          </cell>
        </row>
        <row r="389">
          <cell r="A389">
            <v>4720</v>
          </cell>
          <cell r="B389">
            <v>4740</v>
          </cell>
          <cell r="C389">
            <v>311200</v>
          </cell>
          <cell r="D389">
            <v>282650</v>
          </cell>
          <cell r="E389">
            <v>216730</v>
          </cell>
          <cell r="F389">
            <v>197980</v>
          </cell>
          <cell r="G389">
            <v>179230</v>
          </cell>
          <cell r="H389">
            <v>160480</v>
          </cell>
          <cell r="I389">
            <v>141730</v>
          </cell>
          <cell r="J389">
            <v>122980</v>
          </cell>
          <cell r="K389">
            <v>104230</v>
          </cell>
          <cell r="L389">
            <v>86170</v>
          </cell>
          <cell r="M389">
            <v>73040</v>
          </cell>
        </row>
        <row r="390">
          <cell r="A390">
            <v>4740</v>
          </cell>
          <cell r="B390">
            <v>4760</v>
          </cell>
          <cell r="C390">
            <v>314000</v>
          </cell>
          <cell r="D390">
            <v>285440</v>
          </cell>
          <cell r="E390">
            <v>219310</v>
          </cell>
          <cell r="F390">
            <v>200560</v>
          </cell>
          <cell r="G390">
            <v>181810</v>
          </cell>
          <cell r="H390">
            <v>163060</v>
          </cell>
          <cell r="I390">
            <v>144310</v>
          </cell>
          <cell r="J390">
            <v>125560</v>
          </cell>
          <cell r="K390">
            <v>106810</v>
          </cell>
          <cell r="L390">
            <v>88060</v>
          </cell>
          <cell r="M390">
            <v>74850</v>
          </cell>
        </row>
        <row r="391">
          <cell r="A391">
            <v>4760</v>
          </cell>
          <cell r="B391">
            <v>4780</v>
          </cell>
          <cell r="C391">
            <v>316810</v>
          </cell>
          <cell r="D391">
            <v>288230</v>
          </cell>
          <cell r="E391">
            <v>221890</v>
          </cell>
          <cell r="F391">
            <v>203140</v>
          </cell>
          <cell r="G391">
            <v>184390</v>
          </cell>
          <cell r="H391">
            <v>165640</v>
          </cell>
          <cell r="I391">
            <v>146890</v>
          </cell>
          <cell r="J391">
            <v>128140</v>
          </cell>
          <cell r="K391">
            <v>109390</v>
          </cell>
          <cell r="L391">
            <v>90640</v>
          </cell>
          <cell r="M391">
            <v>76660</v>
          </cell>
        </row>
        <row r="392">
          <cell r="A392">
            <v>4780</v>
          </cell>
          <cell r="B392">
            <v>4800</v>
          </cell>
          <cell r="C392">
            <v>319610</v>
          </cell>
          <cell r="D392">
            <v>291020</v>
          </cell>
          <cell r="E392">
            <v>224470</v>
          </cell>
          <cell r="F392">
            <v>205720</v>
          </cell>
          <cell r="G392">
            <v>186970</v>
          </cell>
          <cell r="H392">
            <v>168220</v>
          </cell>
          <cell r="I392">
            <v>149470</v>
          </cell>
          <cell r="J392">
            <v>130720</v>
          </cell>
          <cell r="K392">
            <v>111970</v>
          </cell>
          <cell r="L392">
            <v>93220</v>
          </cell>
          <cell r="M392">
            <v>78460</v>
          </cell>
        </row>
        <row r="393">
          <cell r="A393">
            <v>4800</v>
          </cell>
          <cell r="B393">
            <v>4820</v>
          </cell>
          <cell r="C393">
            <v>322420</v>
          </cell>
          <cell r="D393">
            <v>293810</v>
          </cell>
          <cell r="E393">
            <v>227050</v>
          </cell>
          <cell r="F393">
            <v>208300</v>
          </cell>
          <cell r="G393">
            <v>189550</v>
          </cell>
          <cell r="H393">
            <v>170800</v>
          </cell>
          <cell r="I393">
            <v>152050</v>
          </cell>
          <cell r="J393">
            <v>133300</v>
          </cell>
          <cell r="K393">
            <v>114550</v>
          </cell>
          <cell r="L393">
            <v>95800</v>
          </cell>
          <cell r="M393">
            <v>80270</v>
          </cell>
        </row>
        <row r="394">
          <cell r="A394">
            <v>4820</v>
          </cell>
          <cell r="B394">
            <v>4840</v>
          </cell>
          <cell r="C394">
            <v>325220</v>
          </cell>
          <cell r="D394">
            <v>296600</v>
          </cell>
          <cell r="E394">
            <v>229630</v>
          </cell>
          <cell r="F394">
            <v>210880</v>
          </cell>
          <cell r="G394">
            <v>192130</v>
          </cell>
          <cell r="H394">
            <v>173380</v>
          </cell>
          <cell r="I394">
            <v>154630</v>
          </cell>
          <cell r="J394">
            <v>135880</v>
          </cell>
          <cell r="K394">
            <v>117130</v>
          </cell>
          <cell r="L394">
            <v>98380</v>
          </cell>
          <cell r="M394">
            <v>82070</v>
          </cell>
        </row>
        <row r="395">
          <cell r="A395">
            <v>4840</v>
          </cell>
          <cell r="B395">
            <v>4860</v>
          </cell>
          <cell r="C395">
            <v>328030</v>
          </cell>
          <cell r="D395">
            <v>299390</v>
          </cell>
          <cell r="E395">
            <v>232210</v>
          </cell>
          <cell r="F395">
            <v>213460</v>
          </cell>
          <cell r="G395">
            <v>194710</v>
          </cell>
          <cell r="H395">
            <v>175960</v>
          </cell>
          <cell r="I395">
            <v>157210</v>
          </cell>
          <cell r="J395">
            <v>138460</v>
          </cell>
          <cell r="K395">
            <v>119710</v>
          </cell>
          <cell r="L395">
            <v>100960</v>
          </cell>
          <cell r="M395">
            <v>83880</v>
          </cell>
        </row>
        <row r="396">
          <cell r="A396">
            <v>4860</v>
          </cell>
          <cell r="B396">
            <v>4880</v>
          </cell>
          <cell r="C396">
            <v>330830</v>
          </cell>
          <cell r="D396">
            <v>302180</v>
          </cell>
          <cell r="E396">
            <v>234790</v>
          </cell>
          <cell r="F396">
            <v>216040</v>
          </cell>
          <cell r="G396">
            <v>197290</v>
          </cell>
          <cell r="H396">
            <v>178540</v>
          </cell>
          <cell r="I396">
            <v>159790</v>
          </cell>
          <cell r="J396">
            <v>141040</v>
          </cell>
          <cell r="K396">
            <v>122290</v>
          </cell>
          <cell r="L396">
            <v>103540</v>
          </cell>
          <cell r="M396">
            <v>85690</v>
          </cell>
        </row>
        <row r="397">
          <cell r="A397">
            <v>4880</v>
          </cell>
          <cell r="B397">
            <v>4900</v>
          </cell>
          <cell r="C397">
            <v>333640</v>
          </cell>
          <cell r="D397">
            <v>304970</v>
          </cell>
          <cell r="E397">
            <v>237370</v>
          </cell>
          <cell r="F397">
            <v>218620</v>
          </cell>
          <cell r="G397">
            <v>199870</v>
          </cell>
          <cell r="H397">
            <v>181120</v>
          </cell>
          <cell r="I397">
            <v>162370</v>
          </cell>
          <cell r="J397">
            <v>143620</v>
          </cell>
          <cell r="K397">
            <v>124870</v>
          </cell>
          <cell r="L397">
            <v>106120</v>
          </cell>
          <cell r="M397">
            <v>87490</v>
          </cell>
        </row>
        <row r="398">
          <cell r="A398">
            <v>4900</v>
          </cell>
          <cell r="B398">
            <v>4920</v>
          </cell>
          <cell r="C398">
            <v>336440</v>
          </cell>
          <cell r="D398">
            <v>307760</v>
          </cell>
          <cell r="E398">
            <v>239950</v>
          </cell>
          <cell r="F398">
            <v>221200</v>
          </cell>
          <cell r="G398">
            <v>202450</v>
          </cell>
          <cell r="H398">
            <v>183700</v>
          </cell>
          <cell r="I398">
            <v>164950</v>
          </cell>
          <cell r="J398">
            <v>146200</v>
          </cell>
          <cell r="K398">
            <v>127450</v>
          </cell>
          <cell r="L398">
            <v>108700</v>
          </cell>
          <cell r="M398">
            <v>89950</v>
          </cell>
        </row>
        <row r="399">
          <cell r="A399">
            <v>4920</v>
          </cell>
          <cell r="B399">
            <v>4940</v>
          </cell>
          <cell r="C399">
            <v>339250</v>
          </cell>
          <cell r="D399">
            <v>310550</v>
          </cell>
          <cell r="E399">
            <v>242530</v>
          </cell>
          <cell r="F399">
            <v>223780</v>
          </cell>
          <cell r="G399">
            <v>205030</v>
          </cell>
          <cell r="H399">
            <v>186280</v>
          </cell>
          <cell r="I399">
            <v>167530</v>
          </cell>
          <cell r="J399">
            <v>148780</v>
          </cell>
          <cell r="K399">
            <v>130030</v>
          </cell>
          <cell r="L399">
            <v>111280</v>
          </cell>
          <cell r="M399">
            <v>92530</v>
          </cell>
        </row>
        <row r="400">
          <cell r="A400">
            <v>4940</v>
          </cell>
          <cell r="B400">
            <v>4960</v>
          </cell>
          <cell r="C400">
            <v>342050</v>
          </cell>
          <cell r="D400">
            <v>313340</v>
          </cell>
          <cell r="E400">
            <v>245110</v>
          </cell>
          <cell r="F400">
            <v>226360</v>
          </cell>
          <cell r="G400">
            <v>207610</v>
          </cell>
          <cell r="H400">
            <v>188860</v>
          </cell>
          <cell r="I400">
            <v>170110</v>
          </cell>
          <cell r="J400">
            <v>151360</v>
          </cell>
          <cell r="K400">
            <v>132610</v>
          </cell>
          <cell r="L400">
            <v>113860</v>
          </cell>
          <cell r="M400">
            <v>95110</v>
          </cell>
        </row>
        <row r="401">
          <cell r="A401">
            <v>4960</v>
          </cell>
          <cell r="B401">
            <v>4980</v>
          </cell>
          <cell r="C401">
            <v>344860</v>
          </cell>
          <cell r="D401">
            <v>316130</v>
          </cell>
          <cell r="E401">
            <v>247690</v>
          </cell>
          <cell r="F401">
            <v>228940</v>
          </cell>
          <cell r="G401">
            <v>210190</v>
          </cell>
          <cell r="H401">
            <v>191440</v>
          </cell>
          <cell r="I401">
            <v>172690</v>
          </cell>
          <cell r="J401">
            <v>153940</v>
          </cell>
          <cell r="K401">
            <v>135190</v>
          </cell>
          <cell r="L401">
            <v>116440</v>
          </cell>
          <cell r="M401">
            <v>97690</v>
          </cell>
        </row>
        <row r="402">
          <cell r="A402">
            <v>4980</v>
          </cell>
          <cell r="B402">
            <v>5000</v>
          </cell>
          <cell r="C402">
            <v>347660</v>
          </cell>
          <cell r="D402">
            <v>318920</v>
          </cell>
          <cell r="E402">
            <v>250270</v>
          </cell>
          <cell r="F402">
            <v>231520</v>
          </cell>
          <cell r="G402">
            <v>212770</v>
          </cell>
          <cell r="H402">
            <v>194020</v>
          </cell>
          <cell r="I402">
            <v>175270</v>
          </cell>
          <cell r="J402">
            <v>156520</v>
          </cell>
          <cell r="K402">
            <v>137770</v>
          </cell>
          <cell r="L402">
            <v>119020</v>
          </cell>
          <cell r="M402">
            <v>100270</v>
          </cell>
        </row>
        <row r="403">
          <cell r="A403">
            <v>5000</v>
          </cell>
          <cell r="B403">
            <v>5020</v>
          </cell>
          <cell r="C403">
            <v>350470</v>
          </cell>
          <cell r="D403">
            <v>321710</v>
          </cell>
          <cell r="E403">
            <v>252850</v>
          </cell>
          <cell r="F403">
            <v>234100</v>
          </cell>
          <cell r="G403">
            <v>215350</v>
          </cell>
          <cell r="H403">
            <v>196600</v>
          </cell>
          <cell r="I403">
            <v>177850</v>
          </cell>
          <cell r="J403">
            <v>159100</v>
          </cell>
          <cell r="K403">
            <v>140350</v>
          </cell>
          <cell r="L403">
            <v>121600</v>
          </cell>
          <cell r="M403">
            <v>102850</v>
          </cell>
        </row>
        <row r="404">
          <cell r="A404">
            <v>5020</v>
          </cell>
          <cell r="B404">
            <v>5040</v>
          </cell>
          <cell r="C404">
            <v>353270</v>
          </cell>
          <cell r="D404">
            <v>324500</v>
          </cell>
          <cell r="E404">
            <v>255430</v>
          </cell>
          <cell r="F404">
            <v>236680</v>
          </cell>
          <cell r="G404">
            <v>217930</v>
          </cell>
          <cell r="H404">
            <v>199180</v>
          </cell>
          <cell r="I404">
            <v>180430</v>
          </cell>
          <cell r="J404">
            <v>161680</v>
          </cell>
          <cell r="K404">
            <v>142930</v>
          </cell>
          <cell r="L404">
            <v>124180</v>
          </cell>
          <cell r="M404">
            <v>105430</v>
          </cell>
        </row>
        <row r="405">
          <cell r="A405">
            <v>5040</v>
          </cell>
          <cell r="B405">
            <v>5060</v>
          </cell>
          <cell r="C405">
            <v>356080</v>
          </cell>
          <cell r="D405">
            <v>327290</v>
          </cell>
          <cell r="E405">
            <v>258010</v>
          </cell>
          <cell r="F405">
            <v>239260</v>
          </cell>
          <cell r="G405">
            <v>220510</v>
          </cell>
          <cell r="H405">
            <v>201760</v>
          </cell>
          <cell r="I405">
            <v>183010</v>
          </cell>
          <cell r="J405">
            <v>164260</v>
          </cell>
          <cell r="K405">
            <v>145510</v>
          </cell>
          <cell r="L405">
            <v>126760</v>
          </cell>
          <cell r="M405">
            <v>108010</v>
          </cell>
        </row>
        <row r="406">
          <cell r="A406">
            <v>5060</v>
          </cell>
          <cell r="B406">
            <v>5080</v>
          </cell>
          <cell r="C406">
            <v>358880</v>
          </cell>
          <cell r="D406">
            <v>330080</v>
          </cell>
          <cell r="E406">
            <v>260590</v>
          </cell>
          <cell r="F406">
            <v>241840</v>
          </cell>
          <cell r="G406">
            <v>223090</v>
          </cell>
          <cell r="H406">
            <v>204340</v>
          </cell>
          <cell r="I406">
            <v>185590</v>
          </cell>
          <cell r="J406">
            <v>166840</v>
          </cell>
          <cell r="K406">
            <v>148090</v>
          </cell>
          <cell r="L406">
            <v>129340</v>
          </cell>
          <cell r="M406">
            <v>110590</v>
          </cell>
        </row>
        <row r="407">
          <cell r="A407">
            <v>5080</v>
          </cell>
          <cell r="B407">
            <v>5100</v>
          </cell>
          <cell r="C407">
            <v>361690</v>
          </cell>
          <cell r="D407">
            <v>332870</v>
          </cell>
          <cell r="E407">
            <v>263170</v>
          </cell>
          <cell r="F407">
            <v>244420</v>
          </cell>
          <cell r="G407">
            <v>225670</v>
          </cell>
          <cell r="H407">
            <v>206920</v>
          </cell>
          <cell r="I407">
            <v>188170</v>
          </cell>
          <cell r="J407">
            <v>169420</v>
          </cell>
          <cell r="K407">
            <v>150670</v>
          </cell>
          <cell r="L407">
            <v>131920</v>
          </cell>
          <cell r="M407">
            <v>113170</v>
          </cell>
        </row>
        <row r="408">
          <cell r="A408">
            <v>5100</v>
          </cell>
          <cell r="B408">
            <v>5120</v>
          </cell>
          <cell r="C408">
            <v>364490</v>
          </cell>
          <cell r="D408">
            <v>335660</v>
          </cell>
          <cell r="E408">
            <v>265750</v>
          </cell>
          <cell r="F408">
            <v>247000</v>
          </cell>
          <cell r="G408">
            <v>228250</v>
          </cell>
          <cell r="H408">
            <v>209500</v>
          </cell>
          <cell r="I408">
            <v>190750</v>
          </cell>
          <cell r="J408">
            <v>172000</v>
          </cell>
          <cell r="K408">
            <v>153250</v>
          </cell>
          <cell r="L408">
            <v>134500</v>
          </cell>
          <cell r="M408">
            <v>115750</v>
          </cell>
        </row>
        <row r="409">
          <cell r="A409">
            <v>5120</v>
          </cell>
          <cell r="B409">
            <v>5140</v>
          </cell>
          <cell r="C409">
            <v>367300</v>
          </cell>
          <cell r="D409">
            <v>338450</v>
          </cell>
          <cell r="E409">
            <v>268330</v>
          </cell>
          <cell r="F409">
            <v>249580</v>
          </cell>
          <cell r="G409">
            <v>230830</v>
          </cell>
          <cell r="H409">
            <v>212080</v>
          </cell>
          <cell r="I409">
            <v>193330</v>
          </cell>
          <cell r="J409">
            <v>174580</v>
          </cell>
          <cell r="K409">
            <v>155830</v>
          </cell>
          <cell r="L409">
            <v>137080</v>
          </cell>
          <cell r="M409">
            <v>118330</v>
          </cell>
        </row>
        <row r="410">
          <cell r="A410">
            <v>5140</v>
          </cell>
          <cell r="B410">
            <v>5160</v>
          </cell>
          <cell r="C410">
            <v>370100</v>
          </cell>
          <cell r="D410">
            <v>341240</v>
          </cell>
          <cell r="E410">
            <v>270910</v>
          </cell>
          <cell r="F410">
            <v>252160</v>
          </cell>
          <cell r="G410">
            <v>233410</v>
          </cell>
          <cell r="H410">
            <v>214660</v>
          </cell>
          <cell r="I410">
            <v>195910</v>
          </cell>
          <cell r="J410">
            <v>177160</v>
          </cell>
          <cell r="K410">
            <v>158410</v>
          </cell>
          <cell r="L410">
            <v>139660</v>
          </cell>
          <cell r="M410">
            <v>120910</v>
          </cell>
        </row>
        <row r="411">
          <cell r="A411">
            <v>5160</v>
          </cell>
          <cell r="B411">
            <v>5180</v>
          </cell>
          <cell r="C411">
            <v>372910</v>
          </cell>
          <cell r="D411">
            <v>344030</v>
          </cell>
          <cell r="E411">
            <v>273490</v>
          </cell>
          <cell r="F411">
            <v>254740</v>
          </cell>
          <cell r="G411">
            <v>235990</v>
          </cell>
          <cell r="H411">
            <v>217240</v>
          </cell>
          <cell r="I411">
            <v>198490</v>
          </cell>
          <cell r="J411">
            <v>179740</v>
          </cell>
          <cell r="K411">
            <v>160990</v>
          </cell>
          <cell r="L411">
            <v>142240</v>
          </cell>
          <cell r="M411">
            <v>123490</v>
          </cell>
        </row>
        <row r="412">
          <cell r="A412">
            <v>5180</v>
          </cell>
          <cell r="B412">
            <v>5200</v>
          </cell>
          <cell r="C412">
            <v>375710</v>
          </cell>
          <cell r="D412">
            <v>346820</v>
          </cell>
          <cell r="E412">
            <v>276070</v>
          </cell>
          <cell r="F412">
            <v>257320</v>
          </cell>
          <cell r="G412">
            <v>238570</v>
          </cell>
          <cell r="H412">
            <v>219820</v>
          </cell>
          <cell r="I412">
            <v>201070</v>
          </cell>
          <cell r="J412">
            <v>182320</v>
          </cell>
          <cell r="K412">
            <v>163570</v>
          </cell>
          <cell r="L412">
            <v>144820</v>
          </cell>
          <cell r="M412">
            <v>126070</v>
          </cell>
        </row>
        <row r="413">
          <cell r="A413">
            <v>5200</v>
          </cell>
          <cell r="B413">
            <v>5220</v>
          </cell>
          <cell r="C413">
            <v>378520</v>
          </cell>
          <cell r="D413">
            <v>349610</v>
          </cell>
          <cell r="E413">
            <v>278650</v>
          </cell>
          <cell r="F413">
            <v>259900</v>
          </cell>
          <cell r="G413">
            <v>241150</v>
          </cell>
          <cell r="H413">
            <v>222400</v>
          </cell>
          <cell r="I413">
            <v>203650</v>
          </cell>
          <cell r="J413">
            <v>184900</v>
          </cell>
          <cell r="K413">
            <v>166150</v>
          </cell>
          <cell r="L413">
            <v>147400</v>
          </cell>
          <cell r="M413">
            <v>128650</v>
          </cell>
        </row>
        <row r="414">
          <cell r="A414">
            <v>5220</v>
          </cell>
          <cell r="B414">
            <v>5240</v>
          </cell>
          <cell r="C414">
            <v>381320</v>
          </cell>
          <cell r="D414">
            <v>352400</v>
          </cell>
          <cell r="E414">
            <v>281230</v>
          </cell>
          <cell r="F414">
            <v>262480</v>
          </cell>
          <cell r="G414">
            <v>243730</v>
          </cell>
          <cell r="H414">
            <v>224980</v>
          </cell>
          <cell r="I414">
            <v>206230</v>
          </cell>
          <cell r="J414">
            <v>187480</v>
          </cell>
          <cell r="K414">
            <v>168730</v>
          </cell>
          <cell r="L414">
            <v>149980</v>
          </cell>
          <cell r="M414">
            <v>131230</v>
          </cell>
        </row>
        <row r="415">
          <cell r="A415">
            <v>5240</v>
          </cell>
          <cell r="B415">
            <v>5260</v>
          </cell>
          <cell r="C415">
            <v>384130</v>
          </cell>
          <cell r="D415">
            <v>355190</v>
          </cell>
          <cell r="E415">
            <v>283810</v>
          </cell>
          <cell r="F415">
            <v>265060</v>
          </cell>
          <cell r="G415">
            <v>246310</v>
          </cell>
          <cell r="H415">
            <v>227560</v>
          </cell>
          <cell r="I415">
            <v>208810</v>
          </cell>
          <cell r="J415">
            <v>190060</v>
          </cell>
          <cell r="K415">
            <v>171310</v>
          </cell>
          <cell r="L415">
            <v>152560</v>
          </cell>
          <cell r="M415">
            <v>133810</v>
          </cell>
        </row>
        <row r="416">
          <cell r="A416">
            <v>5260</v>
          </cell>
          <cell r="B416">
            <v>5280</v>
          </cell>
          <cell r="C416">
            <v>386930</v>
          </cell>
          <cell r="D416">
            <v>357980</v>
          </cell>
          <cell r="E416">
            <v>286390</v>
          </cell>
          <cell r="F416">
            <v>267640</v>
          </cell>
          <cell r="G416">
            <v>248890</v>
          </cell>
          <cell r="H416">
            <v>230140</v>
          </cell>
          <cell r="I416">
            <v>211390</v>
          </cell>
          <cell r="J416">
            <v>192640</v>
          </cell>
          <cell r="K416">
            <v>173890</v>
          </cell>
          <cell r="L416">
            <v>155140</v>
          </cell>
          <cell r="M416">
            <v>136390</v>
          </cell>
        </row>
        <row r="417">
          <cell r="A417">
            <v>5280</v>
          </cell>
          <cell r="B417">
            <v>5300</v>
          </cell>
          <cell r="C417">
            <v>389740</v>
          </cell>
          <cell r="D417">
            <v>360770</v>
          </cell>
          <cell r="E417">
            <v>288970</v>
          </cell>
          <cell r="F417">
            <v>270220</v>
          </cell>
          <cell r="G417">
            <v>251470</v>
          </cell>
          <cell r="H417">
            <v>232720</v>
          </cell>
          <cell r="I417">
            <v>213970</v>
          </cell>
          <cell r="J417">
            <v>195220</v>
          </cell>
          <cell r="K417">
            <v>176470</v>
          </cell>
          <cell r="L417">
            <v>157720</v>
          </cell>
          <cell r="M417">
            <v>138970</v>
          </cell>
        </row>
        <row r="418">
          <cell r="A418">
            <v>5300</v>
          </cell>
          <cell r="B418">
            <v>5320</v>
          </cell>
          <cell r="C418">
            <v>392540</v>
          </cell>
          <cell r="D418">
            <v>363560</v>
          </cell>
          <cell r="E418">
            <v>291550</v>
          </cell>
          <cell r="F418">
            <v>272800</v>
          </cell>
          <cell r="G418">
            <v>254050</v>
          </cell>
          <cell r="H418">
            <v>235300</v>
          </cell>
          <cell r="I418">
            <v>216550</v>
          </cell>
          <cell r="J418">
            <v>197800</v>
          </cell>
          <cell r="K418">
            <v>179050</v>
          </cell>
          <cell r="L418">
            <v>160300</v>
          </cell>
          <cell r="M418">
            <v>141550</v>
          </cell>
        </row>
        <row r="419">
          <cell r="A419">
            <v>5320</v>
          </cell>
          <cell r="B419">
            <v>5340</v>
          </cell>
          <cell r="C419">
            <v>395350</v>
          </cell>
          <cell r="D419">
            <v>366350</v>
          </cell>
          <cell r="E419">
            <v>294130</v>
          </cell>
          <cell r="F419">
            <v>275380</v>
          </cell>
          <cell r="G419">
            <v>256630</v>
          </cell>
          <cell r="H419">
            <v>237880</v>
          </cell>
          <cell r="I419">
            <v>219130</v>
          </cell>
          <cell r="J419">
            <v>200380</v>
          </cell>
          <cell r="K419">
            <v>181630</v>
          </cell>
          <cell r="L419">
            <v>162880</v>
          </cell>
          <cell r="M419">
            <v>144130</v>
          </cell>
        </row>
        <row r="420">
          <cell r="A420">
            <v>5340</v>
          </cell>
          <cell r="B420">
            <v>5360</v>
          </cell>
          <cell r="C420">
            <v>398150</v>
          </cell>
          <cell r="D420">
            <v>369140</v>
          </cell>
          <cell r="E420">
            <v>296710</v>
          </cell>
          <cell r="F420">
            <v>277960</v>
          </cell>
          <cell r="G420">
            <v>259210</v>
          </cell>
          <cell r="H420">
            <v>240460</v>
          </cell>
          <cell r="I420">
            <v>221710</v>
          </cell>
          <cell r="J420">
            <v>202960</v>
          </cell>
          <cell r="K420">
            <v>184210</v>
          </cell>
          <cell r="L420">
            <v>165460</v>
          </cell>
          <cell r="M420">
            <v>146710</v>
          </cell>
        </row>
        <row r="421">
          <cell r="A421">
            <v>5360</v>
          </cell>
          <cell r="B421">
            <v>5380</v>
          </cell>
          <cell r="C421">
            <v>400960</v>
          </cell>
          <cell r="D421">
            <v>371930</v>
          </cell>
          <cell r="E421">
            <v>299290</v>
          </cell>
          <cell r="F421">
            <v>280540</v>
          </cell>
          <cell r="G421">
            <v>261790</v>
          </cell>
          <cell r="H421">
            <v>243040</v>
          </cell>
          <cell r="I421">
            <v>224290</v>
          </cell>
          <cell r="J421">
            <v>205540</v>
          </cell>
          <cell r="K421">
            <v>186790</v>
          </cell>
          <cell r="L421">
            <v>168040</v>
          </cell>
          <cell r="M421">
            <v>149290</v>
          </cell>
        </row>
        <row r="422">
          <cell r="A422">
            <v>5380</v>
          </cell>
          <cell r="B422">
            <v>5400</v>
          </cell>
          <cell r="C422">
            <v>403760</v>
          </cell>
          <cell r="D422">
            <v>374720</v>
          </cell>
          <cell r="E422">
            <v>301870</v>
          </cell>
          <cell r="F422">
            <v>283120</v>
          </cell>
          <cell r="G422">
            <v>264370</v>
          </cell>
          <cell r="H422">
            <v>245620</v>
          </cell>
          <cell r="I422">
            <v>226870</v>
          </cell>
          <cell r="J422">
            <v>208120</v>
          </cell>
          <cell r="K422">
            <v>189370</v>
          </cell>
          <cell r="L422">
            <v>170620</v>
          </cell>
          <cell r="M422">
            <v>151870</v>
          </cell>
        </row>
        <row r="423">
          <cell r="A423">
            <v>5400</v>
          </cell>
          <cell r="B423">
            <v>5420</v>
          </cell>
          <cell r="C423">
            <v>406570</v>
          </cell>
          <cell r="D423">
            <v>377510</v>
          </cell>
          <cell r="E423">
            <v>304450</v>
          </cell>
          <cell r="F423">
            <v>285700</v>
          </cell>
          <cell r="G423">
            <v>266950</v>
          </cell>
          <cell r="H423">
            <v>248200</v>
          </cell>
          <cell r="I423">
            <v>229450</v>
          </cell>
          <cell r="J423">
            <v>210700</v>
          </cell>
          <cell r="K423">
            <v>191950</v>
          </cell>
          <cell r="L423">
            <v>173200</v>
          </cell>
          <cell r="M423">
            <v>154450</v>
          </cell>
        </row>
        <row r="424">
          <cell r="A424">
            <v>5420</v>
          </cell>
          <cell r="B424">
            <v>5440</v>
          </cell>
          <cell r="C424">
            <v>409370</v>
          </cell>
          <cell r="D424">
            <v>380300</v>
          </cell>
          <cell r="E424">
            <v>307030</v>
          </cell>
          <cell r="F424">
            <v>288280</v>
          </cell>
          <cell r="G424">
            <v>269530</v>
          </cell>
          <cell r="H424">
            <v>250780</v>
          </cell>
          <cell r="I424">
            <v>232030</v>
          </cell>
          <cell r="J424">
            <v>213280</v>
          </cell>
          <cell r="K424">
            <v>194530</v>
          </cell>
          <cell r="L424">
            <v>175780</v>
          </cell>
          <cell r="M424">
            <v>157030</v>
          </cell>
        </row>
        <row r="425">
          <cell r="A425">
            <v>5440</v>
          </cell>
          <cell r="B425">
            <v>5460</v>
          </cell>
          <cell r="C425">
            <v>412180</v>
          </cell>
          <cell r="D425">
            <v>383090</v>
          </cell>
          <cell r="E425">
            <v>309610</v>
          </cell>
          <cell r="F425">
            <v>290860</v>
          </cell>
          <cell r="G425">
            <v>272110</v>
          </cell>
          <cell r="H425">
            <v>253360</v>
          </cell>
          <cell r="I425">
            <v>234610</v>
          </cell>
          <cell r="J425">
            <v>215860</v>
          </cell>
          <cell r="K425">
            <v>197110</v>
          </cell>
          <cell r="L425">
            <v>178360</v>
          </cell>
          <cell r="M425">
            <v>159610</v>
          </cell>
        </row>
        <row r="426">
          <cell r="A426">
            <v>5460</v>
          </cell>
          <cell r="B426">
            <v>5480</v>
          </cell>
          <cell r="C426">
            <v>414980</v>
          </cell>
          <cell r="D426">
            <v>385880</v>
          </cell>
          <cell r="E426">
            <v>312190</v>
          </cell>
          <cell r="F426">
            <v>293440</v>
          </cell>
          <cell r="G426">
            <v>274690</v>
          </cell>
          <cell r="H426">
            <v>255940</v>
          </cell>
          <cell r="I426">
            <v>237190</v>
          </cell>
          <cell r="J426">
            <v>218440</v>
          </cell>
          <cell r="K426">
            <v>199690</v>
          </cell>
          <cell r="L426">
            <v>180940</v>
          </cell>
          <cell r="M426">
            <v>162190</v>
          </cell>
        </row>
        <row r="427">
          <cell r="A427">
            <v>5480</v>
          </cell>
          <cell r="B427">
            <v>5500</v>
          </cell>
          <cell r="C427">
            <v>417790</v>
          </cell>
          <cell r="D427">
            <v>388670</v>
          </cell>
          <cell r="E427">
            <v>314770</v>
          </cell>
          <cell r="F427">
            <v>296020</v>
          </cell>
          <cell r="G427">
            <v>277270</v>
          </cell>
          <cell r="H427">
            <v>258520</v>
          </cell>
          <cell r="I427">
            <v>239770</v>
          </cell>
          <cell r="J427">
            <v>221020</v>
          </cell>
          <cell r="K427">
            <v>202270</v>
          </cell>
          <cell r="L427">
            <v>183520</v>
          </cell>
          <cell r="M427">
            <v>164770</v>
          </cell>
        </row>
        <row r="428">
          <cell r="A428">
            <v>5500</v>
          </cell>
          <cell r="B428">
            <v>5520</v>
          </cell>
          <cell r="C428">
            <v>420590</v>
          </cell>
          <cell r="D428">
            <v>391460</v>
          </cell>
          <cell r="E428">
            <v>317350</v>
          </cell>
          <cell r="F428">
            <v>298600</v>
          </cell>
          <cell r="G428">
            <v>279850</v>
          </cell>
          <cell r="H428">
            <v>261100</v>
          </cell>
          <cell r="I428">
            <v>242350</v>
          </cell>
          <cell r="J428">
            <v>223600</v>
          </cell>
          <cell r="K428">
            <v>204850</v>
          </cell>
          <cell r="L428">
            <v>186100</v>
          </cell>
          <cell r="M428">
            <v>167350</v>
          </cell>
        </row>
        <row r="429">
          <cell r="A429">
            <v>5520</v>
          </cell>
          <cell r="B429">
            <v>5540</v>
          </cell>
          <cell r="C429">
            <v>423400</v>
          </cell>
          <cell r="D429">
            <v>394250</v>
          </cell>
          <cell r="E429">
            <v>319930</v>
          </cell>
          <cell r="F429">
            <v>301180</v>
          </cell>
          <cell r="G429">
            <v>282430</v>
          </cell>
          <cell r="H429">
            <v>263680</v>
          </cell>
          <cell r="I429">
            <v>244930</v>
          </cell>
          <cell r="J429">
            <v>226180</v>
          </cell>
          <cell r="K429">
            <v>207430</v>
          </cell>
          <cell r="L429">
            <v>188680</v>
          </cell>
          <cell r="M429">
            <v>169930</v>
          </cell>
        </row>
        <row r="430">
          <cell r="A430">
            <v>5540</v>
          </cell>
          <cell r="B430">
            <v>5560</v>
          </cell>
          <cell r="C430">
            <v>426200</v>
          </cell>
          <cell r="D430">
            <v>397040</v>
          </cell>
          <cell r="E430">
            <v>322510</v>
          </cell>
          <cell r="F430">
            <v>303760</v>
          </cell>
          <cell r="G430">
            <v>285010</v>
          </cell>
          <cell r="H430">
            <v>266260</v>
          </cell>
          <cell r="I430">
            <v>247510</v>
          </cell>
          <cell r="J430">
            <v>228760</v>
          </cell>
          <cell r="K430">
            <v>210010</v>
          </cell>
          <cell r="L430">
            <v>191260</v>
          </cell>
          <cell r="M430">
            <v>172510</v>
          </cell>
        </row>
        <row r="431">
          <cell r="A431">
            <v>5560</v>
          </cell>
          <cell r="B431">
            <v>5580</v>
          </cell>
          <cell r="C431">
            <v>429010</v>
          </cell>
          <cell r="D431">
            <v>399830</v>
          </cell>
          <cell r="E431">
            <v>325090</v>
          </cell>
          <cell r="F431">
            <v>306340</v>
          </cell>
          <cell r="G431">
            <v>287590</v>
          </cell>
          <cell r="H431">
            <v>268840</v>
          </cell>
          <cell r="I431">
            <v>250090</v>
          </cell>
          <cell r="J431">
            <v>231340</v>
          </cell>
          <cell r="K431">
            <v>212590</v>
          </cell>
          <cell r="L431">
            <v>193840</v>
          </cell>
          <cell r="M431">
            <v>175090</v>
          </cell>
        </row>
        <row r="432">
          <cell r="A432">
            <v>5580</v>
          </cell>
          <cell r="B432">
            <v>5600</v>
          </cell>
          <cell r="C432">
            <v>431810</v>
          </cell>
          <cell r="D432">
            <v>402620</v>
          </cell>
          <cell r="E432">
            <v>327670</v>
          </cell>
          <cell r="F432">
            <v>308920</v>
          </cell>
          <cell r="G432">
            <v>290170</v>
          </cell>
          <cell r="H432">
            <v>271420</v>
          </cell>
          <cell r="I432">
            <v>252670</v>
          </cell>
          <cell r="J432">
            <v>233920</v>
          </cell>
          <cell r="K432">
            <v>215170</v>
          </cell>
          <cell r="L432">
            <v>196420</v>
          </cell>
          <cell r="M432">
            <v>177670</v>
          </cell>
        </row>
        <row r="433">
          <cell r="A433">
            <v>5600</v>
          </cell>
          <cell r="B433">
            <v>5620</v>
          </cell>
          <cell r="C433">
            <v>435890</v>
          </cell>
          <cell r="D433">
            <v>405410</v>
          </cell>
          <cell r="E433">
            <v>330250</v>
          </cell>
          <cell r="F433">
            <v>311500</v>
          </cell>
          <cell r="G433">
            <v>292750</v>
          </cell>
          <cell r="H433">
            <v>274000</v>
          </cell>
          <cell r="I433">
            <v>255250</v>
          </cell>
          <cell r="J433">
            <v>236500</v>
          </cell>
          <cell r="K433">
            <v>217750</v>
          </cell>
          <cell r="L433">
            <v>199000</v>
          </cell>
          <cell r="M433">
            <v>180250</v>
          </cell>
        </row>
        <row r="434">
          <cell r="A434">
            <v>5620</v>
          </cell>
          <cell r="B434">
            <v>5640</v>
          </cell>
          <cell r="C434">
            <v>440380</v>
          </cell>
          <cell r="D434">
            <v>408200</v>
          </cell>
          <cell r="E434">
            <v>332830</v>
          </cell>
          <cell r="F434">
            <v>314080</v>
          </cell>
          <cell r="G434">
            <v>295330</v>
          </cell>
          <cell r="H434">
            <v>276580</v>
          </cell>
          <cell r="I434">
            <v>257830</v>
          </cell>
          <cell r="J434">
            <v>239080</v>
          </cell>
          <cell r="K434">
            <v>220330</v>
          </cell>
          <cell r="L434">
            <v>201580</v>
          </cell>
          <cell r="M434">
            <v>182830</v>
          </cell>
        </row>
        <row r="435">
          <cell r="A435">
            <v>5640</v>
          </cell>
          <cell r="B435">
            <v>5660</v>
          </cell>
          <cell r="C435">
            <v>444860</v>
          </cell>
          <cell r="D435">
            <v>410990</v>
          </cell>
          <cell r="E435">
            <v>335410</v>
          </cell>
          <cell r="F435">
            <v>316660</v>
          </cell>
          <cell r="G435">
            <v>297910</v>
          </cell>
          <cell r="H435">
            <v>279160</v>
          </cell>
          <cell r="I435">
            <v>260410</v>
          </cell>
          <cell r="J435">
            <v>241660</v>
          </cell>
          <cell r="K435">
            <v>222910</v>
          </cell>
          <cell r="L435">
            <v>204160</v>
          </cell>
          <cell r="M435">
            <v>185410</v>
          </cell>
        </row>
        <row r="436">
          <cell r="A436">
            <v>5660</v>
          </cell>
          <cell r="B436">
            <v>5680</v>
          </cell>
          <cell r="C436">
            <v>449350</v>
          </cell>
          <cell r="D436">
            <v>413780</v>
          </cell>
          <cell r="E436">
            <v>337990</v>
          </cell>
          <cell r="F436">
            <v>319240</v>
          </cell>
          <cell r="G436">
            <v>300490</v>
          </cell>
          <cell r="H436">
            <v>281740</v>
          </cell>
          <cell r="I436">
            <v>262990</v>
          </cell>
          <cell r="J436">
            <v>244240</v>
          </cell>
          <cell r="K436">
            <v>225490</v>
          </cell>
          <cell r="L436">
            <v>206740</v>
          </cell>
          <cell r="M436">
            <v>187990</v>
          </cell>
        </row>
        <row r="437">
          <cell r="A437">
            <v>5680</v>
          </cell>
          <cell r="B437">
            <v>5700</v>
          </cell>
          <cell r="C437">
            <v>453840</v>
          </cell>
          <cell r="D437">
            <v>416570</v>
          </cell>
          <cell r="E437">
            <v>340570</v>
          </cell>
          <cell r="F437">
            <v>321820</v>
          </cell>
          <cell r="G437">
            <v>303070</v>
          </cell>
          <cell r="H437">
            <v>284320</v>
          </cell>
          <cell r="I437">
            <v>265570</v>
          </cell>
          <cell r="J437">
            <v>246820</v>
          </cell>
          <cell r="K437">
            <v>228070</v>
          </cell>
          <cell r="L437">
            <v>209320</v>
          </cell>
          <cell r="M437">
            <v>190570</v>
          </cell>
        </row>
        <row r="438">
          <cell r="A438">
            <v>5700</v>
          </cell>
          <cell r="B438">
            <v>5720</v>
          </cell>
          <cell r="C438">
            <v>458330</v>
          </cell>
          <cell r="D438">
            <v>419360</v>
          </cell>
          <cell r="E438">
            <v>343150</v>
          </cell>
          <cell r="F438">
            <v>324400</v>
          </cell>
          <cell r="G438">
            <v>305650</v>
          </cell>
          <cell r="H438">
            <v>286900</v>
          </cell>
          <cell r="I438">
            <v>268150</v>
          </cell>
          <cell r="J438">
            <v>249400</v>
          </cell>
          <cell r="K438">
            <v>230650</v>
          </cell>
          <cell r="L438">
            <v>211900</v>
          </cell>
          <cell r="M438">
            <v>193150</v>
          </cell>
        </row>
        <row r="439">
          <cell r="A439">
            <v>5720</v>
          </cell>
          <cell r="B439">
            <v>5740</v>
          </cell>
          <cell r="C439">
            <v>462820</v>
          </cell>
          <cell r="D439">
            <v>422150</v>
          </cell>
          <cell r="E439">
            <v>345730</v>
          </cell>
          <cell r="F439">
            <v>326980</v>
          </cell>
          <cell r="G439">
            <v>308230</v>
          </cell>
          <cell r="H439">
            <v>289480</v>
          </cell>
          <cell r="I439">
            <v>270730</v>
          </cell>
          <cell r="J439">
            <v>251980</v>
          </cell>
          <cell r="K439">
            <v>233230</v>
          </cell>
          <cell r="L439">
            <v>214480</v>
          </cell>
          <cell r="M439">
            <v>195730</v>
          </cell>
        </row>
        <row r="440">
          <cell r="A440">
            <v>5740</v>
          </cell>
          <cell r="B440">
            <v>5760</v>
          </cell>
          <cell r="C440">
            <v>467300</v>
          </cell>
          <cell r="D440">
            <v>424940</v>
          </cell>
          <cell r="E440">
            <v>348310</v>
          </cell>
          <cell r="F440">
            <v>329560</v>
          </cell>
          <cell r="G440">
            <v>310810</v>
          </cell>
          <cell r="H440">
            <v>292060</v>
          </cell>
          <cell r="I440">
            <v>273310</v>
          </cell>
          <cell r="J440">
            <v>254560</v>
          </cell>
          <cell r="K440">
            <v>235810</v>
          </cell>
          <cell r="L440">
            <v>217060</v>
          </cell>
          <cell r="M440">
            <v>198310</v>
          </cell>
        </row>
        <row r="441">
          <cell r="A441">
            <v>5760</v>
          </cell>
          <cell r="B441">
            <v>5780</v>
          </cell>
          <cell r="C441">
            <v>471790</v>
          </cell>
          <cell r="D441">
            <v>427730</v>
          </cell>
          <cell r="E441">
            <v>350890</v>
          </cell>
          <cell r="F441">
            <v>332140</v>
          </cell>
          <cell r="G441">
            <v>313390</v>
          </cell>
          <cell r="H441">
            <v>294640</v>
          </cell>
          <cell r="I441">
            <v>275890</v>
          </cell>
          <cell r="J441">
            <v>257140</v>
          </cell>
          <cell r="K441">
            <v>238390</v>
          </cell>
          <cell r="L441">
            <v>219640</v>
          </cell>
          <cell r="M441">
            <v>200890</v>
          </cell>
        </row>
        <row r="442">
          <cell r="A442">
            <v>5780</v>
          </cell>
          <cell r="B442">
            <v>5800</v>
          </cell>
          <cell r="C442">
            <v>476280</v>
          </cell>
          <cell r="D442">
            <v>430520</v>
          </cell>
          <cell r="E442">
            <v>353470</v>
          </cell>
          <cell r="F442">
            <v>334720</v>
          </cell>
          <cell r="G442">
            <v>315970</v>
          </cell>
          <cell r="H442">
            <v>297220</v>
          </cell>
          <cell r="I442">
            <v>278470</v>
          </cell>
          <cell r="J442">
            <v>259720</v>
          </cell>
          <cell r="K442">
            <v>240970</v>
          </cell>
          <cell r="L442">
            <v>222220</v>
          </cell>
          <cell r="M442">
            <v>203470</v>
          </cell>
        </row>
        <row r="443">
          <cell r="A443">
            <v>5800</v>
          </cell>
          <cell r="B443">
            <v>5820</v>
          </cell>
          <cell r="C443">
            <v>480770</v>
          </cell>
          <cell r="D443">
            <v>433800</v>
          </cell>
          <cell r="E443">
            <v>356050</v>
          </cell>
          <cell r="F443">
            <v>337300</v>
          </cell>
          <cell r="G443">
            <v>318550</v>
          </cell>
          <cell r="H443">
            <v>299800</v>
          </cell>
          <cell r="I443">
            <v>281050</v>
          </cell>
          <cell r="J443">
            <v>262300</v>
          </cell>
          <cell r="K443">
            <v>243550</v>
          </cell>
          <cell r="L443">
            <v>224800</v>
          </cell>
          <cell r="M443">
            <v>206050</v>
          </cell>
        </row>
        <row r="444">
          <cell r="A444">
            <v>5820</v>
          </cell>
          <cell r="B444">
            <v>5840</v>
          </cell>
          <cell r="C444">
            <v>485260</v>
          </cell>
          <cell r="D444">
            <v>438260</v>
          </cell>
          <cell r="E444">
            <v>358630</v>
          </cell>
          <cell r="F444">
            <v>339880</v>
          </cell>
          <cell r="G444">
            <v>321130</v>
          </cell>
          <cell r="H444">
            <v>302380</v>
          </cell>
          <cell r="I444">
            <v>283630</v>
          </cell>
          <cell r="J444">
            <v>264880</v>
          </cell>
          <cell r="K444">
            <v>246130</v>
          </cell>
          <cell r="L444">
            <v>227380</v>
          </cell>
          <cell r="M444">
            <v>208630</v>
          </cell>
        </row>
        <row r="445">
          <cell r="A445">
            <v>5840</v>
          </cell>
          <cell r="B445">
            <v>5860</v>
          </cell>
          <cell r="C445">
            <v>512120</v>
          </cell>
          <cell r="D445">
            <v>465100</v>
          </cell>
          <cell r="E445">
            <v>387100</v>
          </cell>
          <cell r="F445">
            <v>368350</v>
          </cell>
          <cell r="G445">
            <v>349600</v>
          </cell>
          <cell r="H445">
            <v>330850</v>
          </cell>
          <cell r="I445">
            <v>312100</v>
          </cell>
          <cell r="J445">
            <v>293350</v>
          </cell>
          <cell r="K445">
            <v>274600</v>
          </cell>
          <cell r="L445">
            <v>255850</v>
          </cell>
          <cell r="M445">
            <v>237100</v>
          </cell>
        </row>
        <row r="446">
          <cell r="A446">
            <v>5860</v>
          </cell>
          <cell r="B446">
            <v>5880</v>
          </cell>
          <cell r="C446">
            <v>519150</v>
          </cell>
          <cell r="D446">
            <v>472110</v>
          </cell>
          <cell r="E446">
            <v>392240</v>
          </cell>
          <cell r="F446">
            <v>373490</v>
          </cell>
          <cell r="G446">
            <v>354740</v>
          </cell>
          <cell r="H446">
            <v>335990</v>
          </cell>
          <cell r="I446">
            <v>317240</v>
          </cell>
          <cell r="J446">
            <v>298490</v>
          </cell>
          <cell r="K446">
            <v>279740</v>
          </cell>
          <cell r="L446">
            <v>260990</v>
          </cell>
          <cell r="M446">
            <v>242240</v>
          </cell>
        </row>
        <row r="447">
          <cell r="A447">
            <v>5880</v>
          </cell>
          <cell r="B447">
            <v>5900</v>
          </cell>
          <cell r="C447">
            <v>523690</v>
          </cell>
          <cell r="D447">
            <v>476620</v>
          </cell>
          <cell r="E447">
            <v>394880</v>
          </cell>
          <cell r="F447">
            <v>376130</v>
          </cell>
          <cell r="G447">
            <v>357380</v>
          </cell>
          <cell r="H447">
            <v>338630</v>
          </cell>
          <cell r="I447">
            <v>319880</v>
          </cell>
          <cell r="J447">
            <v>301130</v>
          </cell>
          <cell r="K447">
            <v>282380</v>
          </cell>
          <cell r="L447">
            <v>263630</v>
          </cell>
          <cell r="M447">
            <v>244880</v>
          </cell>
        </row>
        <row r="448">
          <cell r="A448">
            <v>5900</v>
          </cell>
          <cell r="B448">
            <v>5920</v>
          </cell>
          <cell r="C448">
            <v>528220</v>
          </cell>
          <cell r="D448">
            <v>481130</v>
          </cell>
          <cell r="E448">
            <v>397520</v>
          </cell>
          <cell r="F448">
            <v>378770</v>
          </cell>
          <cell r="G448">
            <v>360020</v>
          </cell>
          <cell r="H448">
            <v>341270</v>
          </cell>
          <cell r="I448">
            <v>322520</v>
          </cell>
          <cell r="J448">
            <v>303770</v>
          </cell>
          <cell r="K448">
            <v>285020</v>
          </cell>
          <cell r="L448">
            <v>266270</v>
          </cell>
          <cell r="M448">
            <v>247520</v>
          </cell>
        </row>
        <row r="449">
          <cell r="A449">
            <v>5920</v>
          </cell>
          <cell r="B449">
            <v>5940</v>
          </cell>
          <cell r="C449">
            <v>532760</v>
          </cell>
          <cell r="D449">
            <v>485640</v>
          </cell>
          <cell r="E449">
            <v>400160</v>
          </cell>
          <cell r="F449">
            <v>381410</v>
          </cell>
          <cell r="G449">
            <v>362660</v>
          </cell>
          <cell r="H449">
            <v>343910</v>
          </cell>
          <cell r="I449">
            <v>325160</v>
          </cell>
          <cell r="J449">
            <v>306410</v>
          </cell>
          <cell r="K449">
            <v>287660</v>
          </cell>
          <cell r="L449">
            <v>268910</v>
          </cell>
          <cell r="M449">
            <v>250160</v>
          </cell>
        </row>
        <row r="450">
          <cell r="A450">
            <v>5940</v>
          </cell>
          <cell r="B450">
            <v>5960</v>
          </cell>
          <cell r="C450">
            <v>537300</v>
          </cell>
          <cell r="D450">
            <v>490160</v>
          </cell>
          <cell r="E450">
            <v>402800</v>
          </cell>
          <cell r="F450">
            <v>384050</v>
          </cell>
          <cell r="G450">
            <v>365300</v>
          </cell>
          <cell r="H450">
            <v>346550</v>
          </cell>
          <cell r="I450">
            <v>327800</v>
          </cell>
          <cell r="J450">
            <v>309050</v>
          </cell>
          <cell r="K450">
            <v>290300</v>
          </cell>
          <cell r="L450">
            <v>271550</v>
          </cell>
          <cell r="M450">
            <v>252800</v>
          </cell>
        </row>
        <row r="451">
          <cell r="A451">
            <v>5960</v>
          </cell>
          <cell r="B451">
            <v>5980</v>
          </cell>
          <cell r="C451">
            <v>541830</v>
          </cell>
          <cell r="D451">
            <v>494670</v>
          </cell>
          <cell r="E451">
            <v>405440</v>
          </cell>
          <cell r="F451">
            <v>386690</v>
          </cell>
          <cell r="G451">
            <v>367940</v>
          </cell>
          <cell r="H451">
            <v>349190</v>
          </cell>
          <cell r="I451">
            <v>330440</v>
          </cell>
          <cell r="J451">
            <v>311690</v>
          </cell>
          <cell r="K451">
            <v>292940</v>
          </cell>
          <cell r="L451">
            <v>274190</v>
          </cell>
          <cell r="M451">
            <v>255440</v>
          </cell>
        </row>
        <row r="452">
          <cell r="A452">
            <v>5980</v>
          </cell>
          <cell r="B452">
            <v>6000</v>
          </cell>
          <cell r="C452">
            <v>546370</v>
          </cell>
          <cell r="D452">
            <v>499180</v>
          </cell>
          <cell r="E452">
            <v>408080</v>
          </cell>
          <cell r="F452">
            <v>389330</v>
          </cell>
          <cell r="G452">
            <v>370580</v>
          </cell>
          <cell r="H452">
            <v>351830</v>
          </cell>
          <cell r="I452">
            <v>333080</v>
          </cell>
          <cell r="J452">
            <v>314330</v>
          </cell>
          <cell r="K452">
            <v>295580</v>
          </cell>
          <cell r="L452">
            <v>276830</v>
          </cell>
          <cell r="M452">
            <v>258080</v>
          </cell>
        </row>
        <row r="453">
          <cell r="A453">
            <v>6000</v>
          </cell>
          <cell r="B453">
            <v>6020</v>
          </cell>
          <cell r="C453">
            <v>550900</v>
          </cell>
          <cell r="D453">
            <v>503690</v>
          </cell>
          <cell r="E453">
            <v>410720</v>
          </cell>
          <cell r="F453">
            <v>391970</v>
          </cell>
          <cell r="G453">
            <v>373220</v>
          </cell>
          <cell r="H453">
            <v>354470</v>
          </cell>
          <cell r="I453">
            <v>335720</v>
          </cell>
          <cell r="J453">
            <v>316970</v>
          </cell>
          <cell r="K453">
            <v>298220</v>
          </cell>
          <cell r="L453">
            <v>279470</v>
          </cell>
          <cell r="M453">
            <v>260720</v>
          </cell>
        </row>
        <row r="454">
          <cell r="A454">
            <v>6020</v>
          </cell>
          <cell r="B454">
            <v>6040</v>
          </cell>
          <cell r="C454">
            <v>555440</v>
          </cell>
          <cell r="D454">
            <v>508200</v>
          </cell>
          <cell r="E454">
            <v>413360</v>
          </cell>
          <cell r="F454">
            <v>394610</v>
          </cell>
          <cell r="G454">
            <v>375860</v>
          </cell>
          <cell r="H454">
            <v>357110</v>
          </cell>
          <cell r="I454">
            <v>338360</v>
          </cell>
          <cell r="J454">
            <v>319610</v>
          </cell>
          <cell r="K454">
            <v>300860</v>
          </cell>
          <cell r="L454">
            <v>282110</v>
          </cell>
          <cell r="M454">
            <v>263360</v>
          </cell>
        </row>
        <row r="455">
          <cell r="A455">
            <v>6040</v>
          </cell>
          <cell r="B455">
            <v>6060</v>
          </cell>
          <cell r="C455">
            <v>559980</v>
          </cell>
          <cell r="D455">
            <v>512720</v>
          </cell>
          <cell r="E455">
            <v>416000</v>
          </cell>
          <cell r="F455">
            <v>397250</v>
          </cell>
          <cell r="G455">
            <v>378500</v>
          </cell>
          <cell r="H455">
            <v>359750</v>
          </cell>
          <cell r="I455">
            <v>341000</v>
          </cell>
          <cell r="J455">
            <v>322250</v>
          </cell>
          <cell r="K455">
            <v>303500</v>
          </cell>
          <cell r="L455">
            <v>284750</v>
          </cell>
          <cell r="M455">
            <v>266000</v>
          </cell>
        </row>
        <row r="456">
          <cell r="A456">
            <v>6060</v>
          </cell>
          <cell r="B456">
            <v>6080</v>
          </cell>
          <cell r="C456">
            <v>564510</v>
          </cell>
          <cell r="D456">
            <v>517230</v>
          </cell>
          <cell r="E456">
            <v>418640</v>
          </cell>
          <cell r="F456">
            <v>399890</v>
          </cell>
          <cell r="G456">
            <v>381140</v>
          </cell>
          <cell r="H456">
            <v>362390</v>
          </cell>
          <cell r="I456">
            <v>343640</v>
          </cell>
          <cell r="J456">
            <v>324890</v>
          </cell>
          <cell r="K456">
            <v>306140</v>
          </cell>
          <cell r="L456">
            <v>287390</v>
          </cell>
          <cell r="M456">
            <v>268640</v>
          </cell>
        </row>
        <row r="457">
          <cell r="A457">
            <v>6080</v>
          </cell>
          <cell r="B457">
            <v>6100</v>
          </cell>
          <cell r="C457">
            <v>569050</v>
          </cell>
          <cell r="D457">
            <v>521740</v>
          </cell>
          <cell r="E457">
            <v>421280</v>
          </cell>
          <cell r="F457">
            <v>402530</v>
          </cell>
          <cell r="G457">
            <v>383780</v>
          </cell>
          <cell r="H457">
            <v>365030</v>
          </cell>
          <cell r="I457">
            <v>346280</v>
          </cell>
          <cell r="J457">
            <v>327530</v>
          </cell>
          <cell r="K457">
            <v>308780</v>
          </cell>
          <cell r="L457">
            <v>290030</v>
          </cell>
          <cell r="M457">
            <v>271280</v>
          </cell>
        </row>
        <row r="458">
          <cell r="A458">
            <v>6100</v>
          </cell>
          <cell r="B458">
            <v>6120</v>
          </cell>
          <cell r="C458">
            <v>573580</v>
          </cell>
          <cell r="D458">
            <v>526250</v>
          </cell>
          <cell r="E458">
            <v>423920</v>
          </cell>
          <cell r="F458">
            <v>405170</v>
          </cell>
          <cell r="G458">
            <v>386420</v>
          </cell>
          <cell r="H458">
            <v>367670</v>
          </cell>
          <cell r="I458">
            <v>348920</v>
          </cell>
          <cell r="J458">
            <v>330170</v>
          </cell>
          <cell r="K458">
            <v>311420</v>
          </cell>
          <cell r="L458">
            <v>292670</v>
          </cell>
          <cell r="M458">
            <v>273920</v>
          </cell>
        </row>
        <row r="459">
          <cell r="A459">
            <v>6120</v>
          </cell>
          <cell r="B459">
            <v>6140</v>
          </cell>
          <cell r="C459">
            <v>578120</v>
          </cell>
          <cell r="D459">
            <v>530760</v>
          </cell>
          <cell r="E459">
            <v>426560</v>
          </cell>
          <cell r="F459">
            <v>407810</v>
          </cell>
          <cell r="G459">
            <v>389060</v>
          </cell>
          <cell r="H459">
            <v>370310</v>
          </cell>
          <cell r="I459">
            <v>351560</v>
          </cell>
          <cell r="J459">
            <v>332810</v>
          </cell>
          <cell r="K459">
            <v>314060</v>
          </cell>
          <cell r="L459">
            <v>295310</v>
          </cell>
          <cell r="M459">
            <v>276560</v>
          </cell>
        </row>
        <row r="460">
          <cell r="A460">
            <v>6140</v>
          </cell>
          <cell r="B460">
            <v>6160</v>
          </cell>
          <cell r="C460">
            <v>582660</v>
          </cell>
          <cell r="D460">
            <v>535280</v>
          </cell>
          <cell r="E460">
            <v>429200</v>
          </cell>
          <cell r="F460">
            <v>410450</v>
          </cell>
          <cell r="G460">
            <v>391700</v>
          </cell>
          <cell r="H460">
            <v>372950</v>
          </cell>
          <cell r="I460">
            <v>354200</v>
          </cell>
          <cell r="J460">
            <v>335450</v>
          </cell>
          <cell r="K460">
            <v>316700</v>
          </cell>
          <cell r="L460">
            <v>297950</v>
          </cell>
          <cell r="M460">
            <v>279200</v>
          </cell>
        </row>
        <row r="461">
          <cell r="A461">
            <v>6160</v>
          </cell>
          <cell r="B461">
            <v>6180</v>
          </cell>
          <cell r="C461">
            <v>587190</v>
          </cell>
          <cell r="D461">
            <v>539790</v>
          </cell>
          <cell r="E461">
            <v>431840</v>
          </cell>
          <cell r="F461">
            <v>413090</v>
          </cell>
          <cell r="G461">
            <v>394340</v>
          </cell>
          <cell r="H461">
            <v>375590</v>
          </cell>
          <cell r="I461">
            <v>356840</v>
          </cell>
          <cell r="J461">
            <v>338090</v>
          </cell>
          <cell r="K461">
            <v>319340</v>
          </cell>
          <cell r="L461">
            <v>300590</v>
          </cell>
          <cell r="M461">
            <v>281840</v>
          </cell>
        </row>
        <row r="462">
          <cell r="A462">
            <v>6180</v>
          </cell>
          <cell r="B462">
            <v>6200</v>
          </cell>
          <cell r="C462">
            <v>591730</v>
          </cell>
          <cell r="D462">
            <v>544300</v>
          </cell>
          <cell r="E462">
            <v>434480</v>
          </cell>
          <cell r="F462">
            <v>415730</v>
          </cell>
          <cell r="G462">
            <v>396980</v>
          </cell>
          <cell r="H462">
            <v>378230</v>
          </cell>
          <cell r="I462">
            <v>359480</v>
          </cell>
          <cell r="J462">
            <v>340730</v>
          </cell>
          <cell r="K462">
            <v>321980</v>
          </cell>
          <cell r="L462">
            <v>303230</v>
          </cell>
          <cell r="M462">
            <v>284480</v>
          </cell>
        </row>
        <row r="463">
          <cell r="A463">
            <v>6200</v>
          </cell>
          <cell r="B463">
            <v>6220</v>
          </cell>
          <cell r="C463">
            <v>596260</v>
          </cell>
          <cell r="D463">
            <v>548810</v>
          </cell>
          <cell r="E463">
            <v>437120</v>
          </cell>
          <cell r="F463">
            <v>418370</v>
          </cell>
          <cell r="G463">
            <v>399620</v>
          </cell>
          <cell r="H463">
            <v>380870</v>
          </cell>
          <cell r="I463">
            <v>362120</v>
          </cell>
          <cell r="J463">
            <v>343370</v>
          </cell>
          <cell r="K463">
            <v>324620</v>
          </cell>
          <cell r="L463">
            <v>305870</v>
          </cell>
          <cell r="M463">
            <v>287120</v>
          </cell>
        </row>
        <row r="464">
          <cell r="A464">
            <v>6220</v>
          </cell>
          <cell r="B464">
            <v>6240</v>
          </cell>
          <cell r="C464">
            <v>600800</v>
          </cell>
          <cell r="D464">
            <v>553320</v>
          </cell>
          <cell r="E464">
            <v>439760</v>
          </cell>
          <cell r="F464">
            <v>421010</v>
          </cell>
          <cell r="G464">
            <v>402260</v>
          </cell>
          <cell r="H464">
            <v>383510</v>
          </cell>
          <cell r="I464">
            <v>364760</v>
          </cell>
          <cell r="J464">
            <v>346010</v>
          </cell>
          <cell r="K464">
            <v>327260</v>
          </cell>
          <cell r="L464">
            <v>308510</v>
          </cell>
          <cell r="M464">
            <v>289760</v>
          </cell>
        </row>
        <row r="465">
          <cell r="A465">
            <v>6240</v>
          </cell>
          <cell r="B465">
            <v>6260</v>
          </cell>
          <cell r="C465">
            <v>605340</v>
          </cell>
          <cell r="D465">
            <v>557840</v>
          </cell>
          <cell r="E465">
            <v>442400</v>
          </cell>
          <cell r="F465">
            <v>423650</v>
          </cell>
          <cell r="G465">
            <v>404900</v>
          </cell>
          <cell r="H465">
            <v>386150</v>
          </cell>
          <cell r="I465">
            <v>367400</v>
          </cell>
          <cell r="J465">
            <v>348650</v>
          </cell>
          <cell r="K465">
            <v>329900</v>
          </cell>
          <cell r="L465">
            <v>311150</v>
          </cell>
          <cell r="M465">
            <v>292400</v>
          </cell>
        </row>
        <row r="466">
          <cell r="A466">
            <v>6260</v>
          </cell>
          <cell r="B466">
            <v>6280</v>
          </cell>
          <cell r="C466">
            <v>609870</v>
          </cell>
          <cell r="D466">
            <v>562350</v>
          </cell>
          <cell r="E466">
            <v>446060</v>
          </cell>
          <cell r="F466">
            <v>426290</v>
          </cell>
          <cell r="G466">
            <v>407540</v>
          </cell>
          <cell r="H466">
            <v>388790</v>
          </cell>
          <cell r="I466">
            <v>370040</v>
          </cell>
          <cell r="J466">
            <v>351290</v>
          </cell>
          <cell r="K466">
            <v>332540</v>
          </cell>
          <cell r="L466">
            <v>313790</v>
          </cell>
          <cell r="M466">
            <v>295040</v>
          </cell>
        </row>
        <row r="467">
          <cell r="A467">
            <v>6280</v>
          </cell>
          <cell r="B467">
            <v>6300</v>
          </cell>
          <cell r="C467">
            <v>614410</v>
          </cell>
          <cell r="D467">
            <v>566860</v>
          </cell>
          <cell r="E467">
            <v>450280</v>
          </cell>
          <cell r="F467">
            <v>428930</v>
          </cell>
          <cell r="G467">
            <v>410180</v>
          </cell>
          <cell r="H467">
            <v>391430</v>
          </cell>
          <cell r="I467">
            <v>372680</v>
          </cell>
          <cell r="J467">
            <v>353930</v>
          </cell>
          <cell r="K467">
            <v>335180</v>
          </cell>
          <cell r="L467">
            <v>316430</v>
          </cell>
          <cell r="M467">
            <v>297680</v>
          </cell>
        </row>
        <row r="468">
          <cell r="A468">
            <v>6300</v>
          </cell>
          <cell r="B468">
            <v>6320</v>
          </cell>
          <cell r="C468">
            <v>618940</v>
          </cell>
          <cell r="D468">
            <v>571370</v>
          </cell>
          <cell r="E468">
            <v>454510</v>
          </cell>
          <cell r="F468">
            <v>431570</v>
          </cell>
          <cell r="G468">
            <v>412820</v>
          </cell>
          <cell r="H468">
            <v>394070</v>
          </cell>
          <cell r="I468">
            <v>375320</v>
          </cell>
          <cell r="J468">
            <v>356570</v>
          </cell>
          <cell r="K468">
            <v>337820</v>
          </cell>
          <cell r="L468">
            <v>319070</v>
          </cell>
          <cell r="M468">
            <v>300320</v>
          </cell>
        </row>
        <row r="469">
          <cell r="A469">
            <v>6320</v>
          </cell>
          <cell r="B469">
            <v>6340</v>
          </cell>
          <cell r="C469">
            <v>623480</v>
          </cell>
          <cell r="D469">
            <v>575880</v>
          </cell>
          <cell r="E469">
            <v>458730</v>
          </cell>
          <cell r="F469">
            <v>434210</v>
          </cell>
          <cell r="G469">
            <v>415460</v>
          </cell>
          <cell r="H469">
            <v>396710</v>
          </cell>
          <cell r="I469">
            <v>377960</v>
          </cell>
          <cell r="J469">
            <v>359210</v>
          </cell>
          <cell r="K469">
            <v>340460</v>
          </cell>
          <cell r="L469">
            <v>321710</v>
          </cell>
          <cell r="M469">
            <v>302960</v>
          </cell>
        </row>
        <row r="470">
          <cell r="A470">
            <v>6340</v>
          </cell>
          <cell r="B470">
            <v>6360</v>
          </cell>
          <cell r="C470">
            <v>628020</v>
          </cell>
          <cell r="D470">
            <v>580400</v>
          </cell>
          <cell r="E470">
            <v>462960</v>
          </cell>
          <cell r="F470">
            <v>436850</v>
          </cell>
          <cell r="G470">
            <v>418100</v>
          </cell>
          <cell r="H470">
            <v>399350</v>
          </cell>
          <cell r="I470">
            <v>380600</v>
          </cell>
          <cell r="J470">
            <v>361850</v>
          </cell>
          <cell r="K470">
            <v>343100</v>
          </cell>
          <cell r="L470">
            <v>324350</v>
          </cell>
          <cell r="M470">
            <v>305600</v>
          </cell>
        </row>
        <row r="471">
          <cell r="A471">
            <v>6360</v>
          </cell>
          <cell r="B471">
            <v>6380</v>
          </cell>
          <cell r="C471">
            <v>632550</v>
          </cell>
          <cell r="D471">
            <v>584910</v>
          </cell>
          <cell r="E471">
            <v>467180</v>
          </cell>
          <cell r="F471">
            <v>439490</v>
          </cell>
          <cell r="G471">
            <v>420740</v>
          </cell>
          <cell r="H471">
            <v>401990</v>
          </cell>
          <cell r="I471">
            <v>383240</v>
          </cell>
          <cell r="J471">
            <v>364490</v>
          </cell>
          <cell r="K471">
            <v>345740</v>
          </cell>
          <cell r="L471">
            <v>326990</v>
          </cell>
          <cell r="M471">
            <v>308240</v>
          </cell>
        </row>
        <row r="472">
          <cell r="A472">
            <v>6380</v>
          </cell>
          <cell r="B472">
            <v>6400</v>
          </cell>
          <cell r="C472">
            <v>637090</v>
          </cell>
          <cell r="D472">
            <v>589420</v>
          </cell>
          <cell r="E472">
            <v>471400</v>
          </cell>
          <cell r="F472">
            <v>442130</v>
          </cell>
          <cell r="G472">
            <v>423380</v>
          </cell>
          <cell r="H472">
            <v>404630</v>
          </cell>
          <cell r="I472">
            <v>385880</v>
          </cell>
          <cell r="J472">
            <v>367130</v>
          </cell>
          <cell r="K472">
            <v>348380</v>
          </cell>
          <cell r="L472">
            <v>329630</v>
          </cell>
          <cell r="M472">
            <v>310880</v>
          </cell>
        </row>
        <row r="473">
          <cell r="A473">
            <v>6400</v>
          </cell>
          <cell r="B473">
            <v>6420</v>
          </cell>
          <cell r="C473">
            <v>641620</v>
          </cell>
          <cell r="D473">
            <v>593930</v>
          </cell>
          <cell r="E473">
            <v>475630</v>
          </cell>
          <cell r="F473">
            <v>445630</v>
          </cell>
          <cell r="G473">
            <v>426020</v>
          </cell>
          <cell r="H473">
            <v>407270</v>
          </cell>
          <cell r="I473">
            <v>388520</v>
          </cell>
          <cell r="J473">
            <v>369770</v>
          </cell>
          <cell r="K473">
            <v>351020</v>
          </cell>
          <cell r="L473">
            <v>332270</v>
          </cell>
          <cell r="M473">
            <v>313520</v>
          </cell>
        </row>
        <row r="474">
          <cell r="A474">
            <v>6420</v>
          </cell>
          <cell r="B474">
            <v>6440</v>
          </cell>
          <cell r="C474">
            <v>646160</v>
          </cell>
          <cell r="D474">
            <v>598440</v>
          </cell>
          <cell r="E474">
            <v>479850</v>
          </cell>
          <cell r="F474">
            <v>449850</v>
          </cell>
          <cell r="G474">
            <v>428660</v>
          </cell>
          <cell r="H474">
            <v>409910</v>
          </cell>
          <cell r="I474">
            <v>391160</v>
          </cell>
          <cell r="J474">
            <v>372410</v>
          </cell>
          <cell r="K474">
            <v>353660</v>
          </cell>
          <cell r="L474">
            <v>334910</v>
          </cell>
          <cell r="M474">
            <v>316160</v>
          </cell>
        </row>
        <row r="475">
          <cell r="A475">
            <v>6440</v>
          </cell>
          <cell r="B475">
            <v>6460</v>
          </cell>
          <cell r="C475">
            <v>650700</v>
          </cell>
          <cell r="D475">
            <v>602960</v>
          </cell>
          <cell r="E475">
            <v>484080</v>
          </cell>
          <cell r="F475">
            <v>454080</v>
          </cell>
          <cell r="G475">
            <v>431300</v>
          </cell>
          <cell r="H475">
            <v>412550</v>
          </cell>
          <cell r="I475">
            <v>393800</v>
          </cell>
          <cell r="J475">
            <v>375050</v>
          </cell>
          <cell r="K475">
            <v>356300</v>
          </cell>
          <cell r="L475">
            <v>337550</v>
          </cell>
          <cell r="M475">
            <v>318800</v>
          </cell>
        </row>
        <row r="476">
          <cell r="A476">
            <v>6460</v>
          </cell>
          <cell r="B476">
            <v>6480</v>
          </cell>
          <cell r="C476">
            <v>655230</v>
          </cell>
          <cell r="D476">
            <v>607470</v>
          </cell>
          <cell r="E476">
            <v>488300</v>
          </cell>
          <cell r="F476">
            <v>458300</v>
          </cell>
          <cell r="G476">
            <v>433940</v>
          </cell>
          <cell r="H476">
            <v>415190</v>
          </cell>
          <cell r="I476">
            <v>396440</v>
          </cell>
          <cell r="J476">
            <v>377690</v>
          </cell>
          <cell r="K476">
            <v>358940</v>
          </cell>
          <cell r="L476">
            <v>340190</v>
          </cell>
          <cell r="M476">
            <v>321440</v>
          </cell>
        </row>
        <row r="477">
          <cell r="A477">
            <v>6480</v>
          </cell>
          <cell r="B477">
            <v>6500</v>
          </cell>
          <cell r="C477">
            <v>659770</v>
          </cell>
          <cell r="D477">
            <v>611980</v>
          </cell>
          <cell r="E477">
            <v>492520</v>
          </cell>
          <cell r="F477">
            <v>462520</v>
          </cell>
          <cell r="G477">
            <v>436580</v>
          </cell>
          <cell r="H477">
            <v>417830</v>
          </cell>
          <cell r="I477">
            <v>399080</v>
          </cell>
          <cell r="J477">
            <v>380330</v>
          </cell>
          <cell r="K477">
            <v>361580</v>
          </cell>
          <cell r="L477">
            <v>342830</v>
          </cell>
          <cell r="M477">
            <v>324080</v>
          </cell>
        </row>
        <row r="478">
          <cell r="A478">
            <v>6500</v>
          </cell>
          <cell r="B478">
            <v>6520</v>
          </cell>
          <cell r="C478">
            <v>664300</v>
          </cell>
          <cell r="D478">
            <v>616490</v>
          </cell>
          <cell r="E478">
            <v>496750</v>
          </cell>
          <cell r="F478">
            <v>466750</v>
          </cell>
          <cell r="G478">
            <v>439220</v>
          </cell>
          <cell r="H478">
            <v>420470</v>
          </cell>
          <cell r="I478">
            <v>401720</v>
          </cell>
          <cell r="J478">
            <v>382970</v>
          </cell>
          <cell r="K478">
            <v>364220</v>
          </cell>
          <cell r="L478">
            <v>345470</v>
          </cell>
          <cell r="M478">
            <v>326720</v>
          </cell>
        </row>
        <row r="479">
          <cell r="A479">
            <v>6520</v>
          </cell>
          <cell r="B479">
            <v>6540</v>
          </cell>
          <cell r="C479">
            <v>668840</v>
          </cell>
          <cell r="D479">
            <v>621000</v>
          </cell>
          <cell r="E479">
            <v>500970</v>
          </cell>
          <cell r="F479">
            <v>470970</v>
          </cell>
          <cell r="G479">
            <v>441860</v>
          </cell>
          <cell r="H479">
            <v>423110</v>
          </cell>
          <cell r="I479">
            <v>404360</v>
          </cell>
          <cell r="J479">
            <v>385610</v>
          </cell>
          <cell r="K479">
            <v>366860</v>
          </cell>
          <cell r="L479">
            <v>348110</v>
          </cell>
          <cell r="M479">
            <v>329360</v>
          </cell>
        </row>
        <row r="480">
          <cell r="A480">
            <v>6540</v>
          </cell>
          <cell r="B480">
            <v>6560</v>
          </cell>
          <cell r="C480">
            <v>673380</v>
          </cell>
          <cell r="D480">
            <v>625520</v>
          </cell>
          <cell r="E480">
            <v>505200</v>
          </cell>
          <cell r="F480">
            <v>475200</v>
          </cell>
          <cell r="G480">
            <v>445200</v>
          </cell>
          <cell r="H480">
            <v>425750</v>
          </cell>
          <cell r="I480">
            <v>407000</v>
          </cell>
          <cell r="J480">
            <v>388250</v>
          </cell>
          <cell r="K480">
            <v>369500</v>
          </cell>
          <cell r="L480">
            <v>350750</v>
          </cell>
          <cell r="M480">
            <v>332000</v>
          </cell>
        </row>
        <row r="481">
          <cell r="A481">
            <v>6560</v>
          </cell>
          <cell r="B481">
            <v>6580</v>
          </cell>
          <cell r="C481">
            <v>677910</v>
          </cell>
          <cell r="D481">
            <v>630030</v>
          </cell>
          <cell r="E481">
            <v>509420</v>
          </cell>
          <cell r="F481">
            <v>479420</v>
          </cell>
          <cell r="G481">
            <v>449420</v>
          </cell>
          <cell r="H481">
            <v>428390</v>
          </cell>
          <cell r="I481">
            <v>409640</v>
          </cell>
          <cell r="J481">
            <v>390890</v>
          </cell>
          <cell r="K481">
            <v>372140</v>
          </cell>
          <cell r="L481">
            <v>353390</v>
          </cell>
          <cell r="M481">
            <v>334640</v>
          </cell>
        </row>
        <row r="482">
          <cell r="A482">
            <v>6580</v>
          </cell>
          <cell r="B482">
            <v>6600</v>
          </cell>
          <cell r="C482">
            <v>682450</v>
          </cell>
          <cell r="D482">
            <v>634540</v>
          </cell>
          <cell r="E482">
            <v>513640</v>
          </cell>
          <cell r="F482">
            <v>483640</v>
          </cell>
          <cell r="G482">
            <v>453640</v>
          </cell>
          <cell r="H482">
            <v>431030</v>
          </cell>
          <cell r="I482">
            <v>412280</v>
          </cell>
          <cell r="J482">
            <v>393530</v>
          </cell>
          <cell r="K482">
            <v>374780</v>
          </cell>
          <cell r="L482">
            <v>356030</v>
          </cell>
          <cell r="M482">
            <v>337280</v>
          </cell>
        </row>
        <row r="483">
          <cell r="A483">
            <v>6600</v>
          </cell>
          <cell r="B483">
            <v>6620</v>
          </cell>
          <cell r="C483">
            <v>686980</v>
          </cell>
          <cell r="D483">
            <v>639050</v>
          </cell>
          <cell r="E483">
            <v>517870</v>
          </cell>
          <cell r="F483">
            <v>487870</v>
          </cell>
          <cell r="G483">
            <v>457870</v>
          </cell>
          <cell r="H483">
            <v>433670</v>
          </cell>
          <cell r="I483">
            <v>414920</v>
          </cell>
          <cell r="J483">
            <v>396170</v>
          </cell>
          <cell r="K483">
            <v>377420</v>
          </cell>
          <cell r="L483">
            <v>358670</v>
          </cell>
          <cell r="M483">
            <v>339920</v>
          </cell>
        </row>
        <row r="484">
          <cell r="A484">
            <v>6620</v>
          </cell>
          <cell r="B484">
            <v>6640</v>
          </cell>
          <cell r="C484">
            <v>691520</v>
          </cell>
          <cell r="D484">
            <v>643560</v>
          </cell>
          <cell r="E484">
            <v>522090</v>
          </cell>
          <cell r="F484">
            <v>492090</v>
          </cell>
          <cell r="G484">
            <v>462090</v>
          </cell>
          <cell r="H484">
            <v>436310</v>
          </cell>
          <cell r="I484">
            <v>417560</v>
          </cell>
          <cell r="J484">
            <v>398810</v>
          </cell>
          <cell r="K484">
            <v>380060</v>
          </cell>
          <cell r="L484">
            <v>361310</v>
          </cell>
          <cell r="M484">
            <v>342560</v>
          </cell>
        </row>
        <row r="485">
          <cell r="A485">
            <v>6640</v>
          </cell>
          <cell r="B485">
            <v>6660</v>
          </cell>
          <cell r="C485">
            <v>696060</v>
          </cell>
          <cell r="D485">
            <v>648080</v>
          </cell>
          <cell r="E485">
            <v>526320</v>
          </cell>
          <cell r="F485">
            <v>496320</v>
          </cell>
          <cell r="G485">
            <v>466320</v>
          </cell>
          <cell r="H485">
            <v>438950</v>
          </cell>
          <cell r="I485">
            <v>420200</v>
          </cell>
          <cell r="J485">
            <v>401450</v>
          </cell>
          <cell r="K485">
            <v>382700</v>
          </cell>
          <cell r="L485">
            <v>363950</v>
          </cell>
          <cell r="M485">
            <v>345200</v>
          </cell>
        </row>
        <row r="486">
          <cell r="A486">
            <v>6660</v>
          </cell>
          <cell r="B486">
            <v>6680</v>
          </cell>
          <cell r="C486">
            <v>700590</v>
          </cell>
          <cell r="D486">
            <v>652590</v>
          </cell>
          <cell r="E486">
            <v>530540</v>
          </cell>
          <cell r="F486">
            <v>500540</v>
          </cell>
          <cell r="G486">
            <v>470540</v>
          </cell>
          <cell r="H486">
            <v>441590</v>
          </cell>
          <cell r="I486">
            <v>422840</v>
          </cell>
          <cell r="J486">
            <v>404090</v>
          </cell>
          <cell r="K486">
            <v>385340</v>
          </cell>
          <cell r="L486">
            <v>366590</v>
          </cell>
          <cell r="M486">
            <v>347840</v>
          </cell>
        </row>
        <row r="487">
          <cell r="A487">
            <v>6680</v>
          </cell>
          <cell r="B487">
            <v>6700</v>
          </cell>
          <cell r="C487">
            <v>705130</v>
          </cell>
          <cell r="D487">
            <v>657100</v>
          </cell>
          <cell r="E487">
            <v>534760</v>
          </cell>
          <cell r="F487">
            <v>504760</v>
          </cell>
          <cell r="G487">
            <v>474760</v>
          </cell>
          <cell r="H487">
            <v>444760</v>
          </cell>
          <cell r="I487">
            <v>425480</v>
          </cell>
          <cell r="J487">
            <v>406730</v>
          </cell>
          <cell r="K487">
            <v>387980</v>
          </cell>
          <cell r="L487">
            <v>369230</v>
          </cell>
          <cell r="M487">
            <v>350480</v>
          </cell>
        </row>
        <row r="488">
          <cell r="A488">
            <v>6700</v>
          </cell>
          <cell r="B488">
            <v>6720</v>
          </cell>
          <cell r="C488">
            <v>709660</v>
          </cell>
          <cell r="D488">
            <v>661610</v>
          </cell>
          <cell r="E488">
            <v>538990</v>
          </cell>
          <cell r="F488">
            <v>508990</v>
          </cell>
          <cell r="G488">
            <v>478990</v>
          </cell>
          <cell r="H488">
            <v>448990</v>
          </cell>
          <cell r="I488">
            <v>428120</v>
          </cell>
          <cell r="J488">
            <v>409370</v>
          </cell>
          <cell r="K488">
            <v>390620</v>
          </cell>
          <cell r="L488">
            <v>371870</v>
          </cell>
          <cell r="M488">
            <v>353120</v>
          </cell>
        </row>
        <row r="489">
          <cell r="A489">
            <v>6720</v>
          </cell>
          <cell r="B489">
            <v>6740</v>
          </cell>
          <cell r="C489">
            <v>714200</v>
          </cell>
          <cell r="D489">
            <v>666120</v>
          </cell>
          <cell r="E489">
            <v>543210</v>
          </cell>
          <cell r="F489">
            <v>513210</v>
          </cell>
          <cell r="G489">
            <v>483210</v>
          </cell>
          <cell r="H489">
            <v>453210</v>
          </cell>
          <cell r="I489">
            <v>430760</v>
          </cell>
          <cell r="J489">
            <v>412010</v>
          </cell>
          <cell r="K489">
            <v>393260</v>
          </cell>
          <cell r="L489">
            <v>374510</v>
          </cell>
          <cell r="M489">
            <v>355760</v>
          </cell>
        </row>
        <row r="490">
          <cell r="A490">
            <v>6740</v>
          </cell>
          <cell r="B490">
            <v>6760</v>
          </cell>
          <cell r="C490">
            <v>718740</v>
          </cell>
          <cell r="D490">
            <v>670640</v>
          </cell>
          <cell r="E490">
            <v>547440</v>
          </cell>
          <cell r="F490">
            <v>517440</v>
          </cell>
          <cell r="G490">
            <v>487440</v>
          </cell>
          <cell r="H490">
            <v>457440</v>
          </cell>
          <cell r="I490">
            <v>433400</v>
          </cell>
          <cell r="J490">
            <v>414650</v>
          </cell>
          <cell r="K490">
            <v>395900</v>
          </cell>
          <cell r="L490">
            <v>377150</v>
          </cell>
          <cell r="M490">
            <v>358400</v>
          </cell>
        </row>
        <row r="491">
          <cell r="A491">
            <v>6760</v>
          </cell>
          <cell r="B491">
            <v>6780</v>
          </cell>
          <cell r="C491">
            <v>723270</v>
          </cell>
          <cell r="D491">
            <v>675150</v>
          </cell>
          <cell r="E491">
            <v>551660</v>
          </cell>
          <cell r="F491">
            <v>521660</v>
          </cell>
          <cell r="G491">
            <v>491660</v>
          </cell>
          <cell r="H491">
            <v>461660</v>
          </cell>
          <cell r="I491">
            <v>436040</v>
          </cell>
          <cell r="J491">
            <v>417290</v>
          </cell>
          <cell r="K491">
            <v>398540</v>
          </cell>
          <cell r="L491">
            <v>379790</v>
          </cell>
          <cell r="M491">
            <v>361040</v>
          </cell>
        </row>
        <row r="492">
          <cell r="A492">
            <v>6780</v>
          </cell>
          <cell r="B492">
            <v>6800</v>
          </cell>
          <cell r="C492">
            <v>727810</v>
          </cell>
          <cell r="D492">
            <v>679660</v>
          </cell>
          <cell r="E492">
            <v>555880</v>
          </cell>
          <cell r="F492">
            <v>525880</v>
          </cell>
          <cell r="G492">
            <v>495880</v>
          </cell>
          <cell r="H492">
            <v>465880</v>
          </cell>
          <cell r="I492">
            <v>438680</v>
          </cell>
          <cell r="J492">
            <v>419930</v>
          </cell>
          <cell r="K492">
            <v>401180</v>
          </cell>
          <cell r="L492">
            <v>382430</v>
          </cell>
          <cell r="M492">
            <v>363680</v>
          </cell>
        </row>
        <row r="493">
          <cell r="A493">
            <v>6800</v>
          </cell>
          <cell r="B493">
            <v>6820</v>
          </cell>
          <cell r="C493">
            <v>732340</v>
          </cell>
          <cell r="D493">
            <v>684170</v>
          </cell>
          <cell r="E493">
            <v>560110</v>
          </cell>
          <cell r="F493">
            <v>530110</v>
          </cell>
          <cell r="G493">
            <v>500110</v>
          </cell>
          <cell r="H493">
            <v>470110</v>
          </cell>
          <cell r="I493">
            <v>441320</v>
          </cell>
          <cell r="J493">
            <v>422570</v>
          </cell>
          <cell r="K493">
            <v>403820</v>
          </cell>
          <cell r="L493">
            <v>385070</v>
          </cell>
          <cell r="M493">
            <v>366320</v>
          </cell>
        </row>
        <row r="494">
          <cell r="A494">
            <v>6820</v>
          </cell>
          <cell r="B494">
            <v>6840</v>
          </cell>
          <cell r="C494">
            <v>736880</v>
          </cell>
          <cell r="D494">
            <v>688680</v>
          </cell>
          <cell r="E494">
            <v>564330</v>
          </cell>
          <cell r="F494">
            <v>534330</v>
          </cell>
          <cell r="G494">
            <v>504330</v>
          </cell>
          <cell r="H494">
            <v>474330</v>
          </cell>
          <cell r="I494">
            <v>444330</v>
          </cell>
          <cell r="J494">
            <v>425210</v>
          </cell>
          <cell r="K494">
            <v>406460</v>
          </cell>
          <cell r="L494">
            <v>387710</v>
          </cell>
          <cell r="M494">
            <v>368960</v>
          </cell>
        </row>
        <row r="495">
          <cell r="A495">
            <v>6840</v>
          </cell>
          <cell r="B495">
            <v>6860</v>
          </cell>
          <cell r="C495">
            <v>741420</v>
          </cell>
          <cell r="D495">
            <v>693200</v>
          </cell>
          <cell r="E495">
            <v>568560</v>
          </cell>
          <cell r="F495">
            <v>538560</v>
          </cell>
          <cell r="G495">
            <v>508560</v>
          </cell>
          <cell r="H495">
            <v>478560</v>
          </cell>
          <cell r="I495">
            <v>448560</v>
          </cell>
          <cell r="J495">
            <v>427850</v>
          </cell>
          <cell r="K495">
            <v>409100</v>
          </cell>
          <cell r="L495">
            <v>390350</v>
          </cell>
          <cell r="M495">
            <v>371600</v>
          </cell>
        </row>
        <row r="496">
          <cell r="A496">
            <v>6860</v>
          </cell>
          <cell r="B496">
            <v>6880</v>
          </cell>
          <cell r="C496">
            <v>745950</v>
          </cell>
          <cell r="D496">
            <v>697710</v>
          </cell>
          <cell r="E496">
            <v>572780</v>
          </cell>
          <cell r="F496">
            <v>542780</v>
          </cell>
          <cell r="G496">
            <v>512780</v>
          </cell>
          <cell r="H496">
            <v>482780</v>
          </cell>
          <cell r="I496">
            <v>452780</v>
          </cell>
          <cell r="J496">
            <v>430490</v>
          </cell>
          <cell r="K496">
            <v>411740</v>
          </cell>
          <cell r="L496">
            <v>392990</v>
          </cell>
          <cell r="M496">
            <v>374240</v>
          </cell>
        </row>
        <row r="497">
          <cell r="A497">
            <v>6880</v>
          </cell>
          <cell r="B497">
            <v>6900</v>
          </cell>
          <cell r="C497">
            <v>750490</v>
          </cell>
          <cell r="D497">
            <v>702220</v>
          </cell>
          <cell r="E497">
            <v>577000</v>
          </cell>
          <cell r="F497">
            <v>547000</v>
          </cell>
          <cell r="G497">
            <v>517000</v>
          </cell>
          <cell r="H497">
            <v>487000</v>
          </cell>
          <cell r="I497">
            <v>457000</v>
          </cell>
          <cell r="J497">
            <v>433130</v>
          </cell>
          <cell r="K497">
            <v>414380</v>
          </cell>
          <cell r="L497">
            <v>395630</v>
          </cell>
          <cell r="M497">
            <v>376880</v>
          </cell>
        </row>
        <row r="498">
          <cell r="A498">
            <v>6900</v>
          </cell>
          <cell r="B498">
            <v>6920</v>
          </cell>
          <cell r="C498">
            <v>755020</v>
          </cell>
          <cell r="D498">
            <v>706730</v>
          </cell>
          <cell r="E498">
            <v>581230</v>
          </cell>
          <cell r="F498">
            <v>551230</v>
          </cell>
          <cell r="G498">
            <v>521230</v>
          </cell>
          <cell r="H498">
            <v>491230</v>
          </cell>
          <cell r="I498">
            <v>461230</v>
          </cell>
          <cell r="J498">
            <v>435770</v>
          </cell>
          <cell r="K498">
            <v>417020</v>
          </cell>
          <cell r="L498">
            <v>398270</v>
          </cell>
          <cell r="M498">
            <v>379520</v>
          </cell>
        </row>
        <row r="499">
          <cell r="A499">
            <v>6920</v>
          </cell>
          <cell r="B499">
            <v>6940</v>
          </cell>
          <cell r="C499">
            <v>759560</v>
          </cell>
          <cell r="D499">
            <v>711240</v>
          </cell>
          <cell r="E499">
            <v>585450</v>
          </cell>
          <cell r="F499">
            <v>555450</v>
          </cell>
          <cell r="G499">
            <v>525450</v>
          </cell>
          <cell r="H499">
            <v>495450</v>
          </cell>
          <cell r="I499">
            <v>465450</v>
          </cell>
          <cell r="J499">
            <v>438410</v>
          </cell>
          <cell r="K499">
            <v>419660</v>
          </cell>
          <cell r="L499">
            <v>400910</v>
          </cell>
          <cell r="M499">
            <v>382160</v>
          </cell>
        </row>
        <row r="500">
          <cell r="A500">
            <v>6940</v>
          </cell>
          <cell r="B500">
            <v>6960</v>
          </cell>
          <cell r="C500">
            <v>764100</v>
          </cell>
          <cell r="D500">
            <v>715760</v>
          </cell>
          <cell r="E500">
            <v>589680</v>
          </cell>
          <cell r="F500">
            <v>559680</v>
          </cell>
          <cell r="G500">
            <v>529680</v>
          </cell>
          <cell r="H500">
            <v>499680</v>
          </cell>
          <cell r="I500">
            <v>469680</v>
          </cell>
          <cell r="J500">
            <v>441050</v>
          </cell>
          <cell r="K500">
            <v>422300</v>
          </cell>
          <cell r="L500">
            <v>403550</v>
          </cell>
          <cell r="M500">
            <v>384800</v>
          </cell>
        </row>
        <row r="501">
          <cell r="A501">
            <v>6960</v>
          </cell>
          <cell r="B501">
            <v>6980</v>
          </cell>
          <cell r="C501">
            <v>768630</v>
          </cell>
          <cell r="D501">
            <v>720270</v>
          </cell>
          <cell r="E501">
            <v>593900</v>
          </cell>
          <cell r="F501">
            <v>563900</v>
          </cell>
          <cell r="G501">
            <v>533900</v>
          </cell>
          <cell r="H501">
            <v>503900</v>
          </cell>
          <cell r="I501">
            <v>473900</v>
          </cell>
          <cell r="J501">
            <v>443900</v>
          </cell>
          <cell r="K501">
            <v>424940</v>
          </cell>
          <cell r="L501">
            <v>406190</v>
          </cell>
          <cell r="M501">
            <v>387440</v>
          </cell>
        </row>
        <row r="502">
          <cell r="A502">
            <v>6980</v>
          </cell>
          <cell r="B502">
            <v>7000</v>
          </cell>
          <cell r="C502">
            <v>773170</v>
          </cell>
          <cell r="D502">
            <v>724780</v>
          </cell>
          <cell r="E502">
            <v>598120</v>
          </cell>
          <cell r="F502">
            <v>568120</v>
          </cell>
          <cell r="G502">
            <v>538120</v>
          </cell>
          <cell r="H502">
            <v>508120</v>
          </cell>
          <cell r="I502">
            <v>478120</v>
          </cell>
          <cell r="J502">
            <v>448120</v>
          </cell>
          <cell r="K502">
            <v>427580</v>
          </cell>
          <cell r="L502">
            <v>408830</v>
          </cell>
          <cell r="M502">
            <v>390080</v>
          </cell>
        </row>
        <row r="503">
          <cell r="A503">
            <v>7000</v>
          </cell>
          <cell r="B503">
            <v>7020</v>
          </cell>
          <cell r="C503">
            <v>777700</v>
          </cell>
          <cell r="D503">
            <v>729290</v>
          </cell>
          <cell r="E503">
            <v>602350</v>
          </cell>
          <cell r="F503">
            <v>572350</v>
          </cell>
          <cell r="G503">
            <v>542350</v>
          </cell>
          <cell r="H503">
            <v>512350</v>
          </cell>
          <cell r="I503">
            <v>482350</v>
          </cell>
          <cell r="J503">
            <v>452350</v>
          </cell>
          <cell r="K503">
            <v>430220</v>
          </cell>
          <cell r="L503">
            <v>411470</v>
          </cell>
          <cell r="M503">
            <v>392720</v>
          </cell>
        </row>
        <row r="504">
          <cell r="A504">
            <v>7020</v>
          </cell>
          <cell r="B504">
            <v>7040</v>
          </cell>
          <cell r="C504">
            <v>782240</v>
          </cell>
          <cell r="D504">
            <v>733800</v>
          </cell>
          <cell r="E504">
            <v>606570</v>
          </cell>
          <cell r="F504">
            <v>576570</v>
          </cell>
          <cell r="G504">
            <v>546570</v>
          </cell>
          <cell r="H504">
            <v>516570</v>
          </cell>
          <cell r="I504">
            <v>486570</v>
          </cell>
          <cell r="J504">
            <v>456570</v>
          </cell>
          <cell r="K504">
            <v>432860</v>
          </cell>
          <cell r="L504">
            <v>414110</v>
          </cell>
          <cell r="M504">
            <v>395360</v>
          </cell>
        </row>
        <row r="505">
          <cell r="A505">
            <v>7040</v>
          </cell>
          <cell r="B505">
            <v>7060</v>
          </cell>
          <cell r="C505">
            <v>786780</v>
          </cell>
          <cell r="D505">
            <v>738320</v>
          </cell>
          <cell r="E505">
            <v>610800</v>
          </cell>
          <cell r="F505">
            <v>580800</v>
          </cell>
          <cell r="G505">
            <v>550800</v>
          </cell>
          <cell r="H505">
            <v>520800</v>
          </cell>
          <cell r="I505">
            <v>490800</v>
          </cell>
          <cell r="J505">
            <v>460800</v>
          </cell>
          <cell r="K505">
            <v>435500</v>
          </cell>
          <cell r="L505">
            <v>416750</v>
          </cell>
          <cell r="M505">
            <v>398000</v>
          </cell>
        </row>
        <row r="506">
          <cell r="A506">
            <v>7060</v>
          </cell>
          <cell r="B506">
            <v>7080</v>
          </cell>
          <cell r="C506">
            <v>791310</v>
          </cell>
          <cell r="D506">
            <v>742830</v>
          </cell>
          <cell r="E506">
            <v>615020</v>
          </cell>
          <cell r="F506">
            <v>585020</v>
          </cell>
          <cell r="G506">
            <v>555020</v>
          </cell>
          <cell r="H506">
            <v>525020</v>
          </cell>
          <cell r="I506">
            <v>495020</v>
          </cell>
          <cell r="J506">
            <v>465020</v>
          </cell>
          <cell r="K506">
            <v>438140</v>
          </cell>
          <cell r="L506">
            <v>419390</v>
          </cell>
          <cell r="M506">
            <v>400640</v>
          </cell>
        </row>
        <row r="507">
          <cell r="A507">
            <v>7080</v>
          </cell>
          <cell r="B507">
            <v>7100</v>
          </cell>
          <cell r="C507">
            <v>795850</v>
          </cell>
          <cell r="D507">
            <v>747340</v>
          </cell>
          <cell r="E507">
            <v>619240</v>
          </cell>
          <cell r="F507">
            <v>589240</v>
          </cell>
          <cell r="G507">
            <v>559240</v>
          </cell>
          <cell r="H507">
            <v>529240</v>
          </cell>
          <cell r="I507">
            <v>499240</v>
          </cell>
          <cell r="J507">
            <v>469240</v>
          </cell>
          <cell r="K507">
            <v>440780</v>
          </cell>
          <cell r="L507">
            <v>422030</v>
          </cell>
          <cell r="M507">
            <v>403280</v>
          </cell>
        </row>
        <row r="508">
          <cell r="A508">
            <v>7100</v>
          </cell>
          <cell r="B508">
            <v>7120</v>
          </cell>
          <cell r="C508">
            <v>800380</v>
          </cell>
          <cell r="D508">
            <v>751850</v>
          </cell>
          <cell r="E508">
            <v>623470</v>
          </cell>
          <cell r="F508">
            <v>593470</v>
          </cell>
          <cell r="G508">
            <v>563470</v>
          </cell>
          <cell r="H508">
            <v>533470</v>
          </cell>
          <cell r="I508">
            <v>503470</v>
          </cell>
          <cell r="J508">
            <v>473470</v>
          </cell>
          <cell r="K508">
            <v>443470</v>
          </cell>
          <cell r="L508">
            <v>424670</v>
          </cell>
          <cell r="M508">
            <v>405920</v>
          </cell>
        </row>
        <row r="509">
          <cell r="A509">
            <v>7120</v>
          </cell>
          <cell r="B509">
            <v>7140</v>
          </cell>
          <cell r="C509">
            <v>804920</v>
          </cell>
          <cell r="D509">
            <v>756360</v>
          </cell>
          <cell r="E509">
            <v>627690</v>
          </cell>
          <cell r="F509">
            <v>597690</v>
          </cell>
          <cell r="G509">
            <v>567690</v>
          </cell>
          <cell r="H509">
            <v>537690</v>
          </cell>
          <cell r="I509">
            <v>507690</v>
          </cell>
          <cell r="J509">
            <v>477690</v>
          </cell>
          <cell r="K509">
            <v>447690</v>
          </cell>
          <cell r="L509">
            <v>427310</v>
          </cell>
          <cell r="M509">
            <v>408560</v>
          </cell>
        </row>
        <row r="510">
          <cell r="A510">
            <v>7140</v>
          </cell>
          <cell r="B510">
            <v>7160</v>
          </cell>
          <cell r="C510">
            <v>809460</v>
          </cell>
          <cell r="D510">
            <v>760880</v>
          </cell>
          <cell r="E510">
            <v>631920</v>
          </cell>
          <cell r="F510">
            <v>601920</v>
          </cell>
          <cell r="G510">
            <v>571920</v>
          </cell>
          <cell r="H510">
            <v>541920</v>
          </cell>
          <cell r="I510">
            <v>511920</v>
          </cell>
          <cell r="J510">
            <v>481920</v>
          </cell>
          <cell r="K510">
            <v>451920</v>
          </cell>
          <cell r="L510">
            <v>429950</v>
          </cell>
          <cell r="M510">
            <v>411200</v>
          </cell>
        </row>
        <row r="511">
          <cell r="A511">
            <v>7160</v>
          </cell>
          <cell r="B511">
            <v>7180</v>
          </cell>
          <cell r="C511">
            <v>813990</v>
          </cell>
          <cell r="D511">
            <v>765390</v>
          </cell>
          <cell r="E511">
            <v>636140</v>
          </cell>
          <cell r="F511">
            <v>606140</v>
          </cell>
          <cell r="G511">
            <v>576140</v>
          </cell>
          <cell r="H511">
            <v>546140</v>
          </cell>
          <cell r="I511">
            <v>516140</v>
          </cell>
          <cell r="J511">
            <v>486140</v>
          </cell>
          <cell r="K511">
            <v>456140</v>
          </cell>
          <cell r="L511">
            <v>432590</v>
          </cell>
          <cell r="M511">
            <v>413840</v>
          </cell>
        </row>
        <row r="512">
          <cell r="A512">
            <v>7180</v>
          </cell>
          <cell r="B512">
            <v>7200</v>
          </cell>
          <cell r="C512">
            <v>818530</v>
          </cell>
          <cell r="D512">
            <v>769900</v>
          </cell>
          <cell r="E512">
            <v>640360</v>
          </cell>
          <cell r="F512">
            <v>610360</v>
          </cell>
          <cell r="G512">
            <v>580360</v>
          </cell>
          <cell r="H512">
            <v>550360</v>
          </cell>
          <cell r="I512">
            <v>520360</v>
          </cell>
          <cell r="J512">
            <v>490360</v>
          </cell>
          <cell r="K512">
            <v>460360</v>
          </cell>
          <cell r="L512">
            <v>435230</v>
          </cell>
          <cell r="M512">
            <v>416480</v>
          </cell>
        </row>
        <row r="513">
          <cell r="A513">
            <v>7200</v>
          </cell>
          <cell r="B513">
            <v>7220</v>
          </cell>
          <cell r="C513">
            <v>823060</v>
          </cell>
          <cell r="D513">
            <v>774410</v>
          </cell>
          <cell r="E513">
            <v>644590</v>
          </cell>
          <cell r="F513">
            <v>614590</v>
          </cell>
          <cell r="G513">
            <v>584590</v>
          </cell>
          <cell r="H513">
            <v>554590</v>
          </cell>
          <cell r="I513">
            <v>524590</v>
          </cell>
          <cell r="J513">
            <v>494590</v>
          </cell>
          <cell r="K513">
            <v>464590</v>
          </cell>
          <cell r="L513">
            <v>437870</v>
          </cell>
          <cell r="M513">
            <v>419120</v>
          </cell>
        </row>
        <row r="514">
          <cell r="A514">
            <v>7220</v>
          </cell>
          <cell r="B514">
            <v>7240</v>
          </cell>
          <cell r="C514">
            <v>827600</v>
          </cell>
          <cell r="D514">
            <v>778920</v>
          </cell>
          <cell r="E514">
            <v>648810</v>
          </cell>
          <cell r="F514">
            <v>618810</v>
          </cell>
          <cell r="G514">
            <v>588810</v>
          </cell>
          <cell r="H514">
            <v>558810</v>
          </cell>
          <cell r="I514">
            <v>528810</v>
          </cell>
          <cell r="J514">
            <v>498810</v>
          </cell>
          <cell r="K514">
            <v>468810</v>
          </cell>
          <cell r="L514">
            <v>440510</v>
          </cell>
          <cell r="M514">
            <v>421760</v>
          </cell>
        </row>
        <row r="515">
          <cell r="A515">
            <v>7240</v>
          </cell>
          <cell r="B515">
            <v>7260</v>
          </cell>
          <cell r="C515">
            <v>832140</v>
          </cell>
          <cell r="D515">
            <v>783440</v>
          </cell>
          <cell r="E515">
            <v>653040</v>
          </cell>
          <cell r="F515">
            <v>623040</v>
          </cell>
          <cell r="G515">
            <v>593040</v>
          </cell>
          <cell r="H515">
            <v>563040</v>
          </cell>
          <cell r="I515">
            <v>533040</v>
          </cell>
          <cell r="J515">
            <v>503040</v>
          </cell>
          <cell r="K515">
            <v>473040</v>
          </cell>
          <cell r="L515">
            <v>443150</v>
          </cell>
          <cell r="M515">
            <v>424400</v>
          </cell>
        </row>
        <row r="516">
          <cell r="A516">
            <v>7260</v>
          </cell>
          <cell r="B516">
            <v>7280</v>
          </cell>
          <cell r="C516">
            <v>836670</v>
          </cell>
          <cell r="D516">
            <v>787950</v>
          </cell>
          <cell r="E516">
            <v>657260</v>
          </cell>
          <cell r="F516">
            <v>627260</v>
          </cell>
          <cell r="G516">
            <v>597260</v>
          </cell>
          <cell r="H516">
            <v>567260</v>
          </cell>
          <cell r="I516">
            <v>537260</v>
          </cell>
          <cell r="J516">
            <v>507260</v>
          </cell>
          <cell r="K516">
            <v>477260</v>
          </cell>
          <cell r="L516">
            <v>447260</v>
          </cell>
          <cell r="M516">
            <v>427040</v>
          </cell>
        </row>
        <row r="517">
          <cell r="A517">
            <v>7280</v>
          </cell>
          <cell r="B517">
            <v>7300</v>
          </cell>
          <cell r="C517">
            <v>841210</v>
          </cell>
          <cell r="D517">
            <v>792460</v>
          </cell>
          <cell r="E517">
            <v>661480</v>
          </cell>
          <cell r="F517">
            <v>631480</v>
          </cell>
          <cell r="G517">
            <v>601480</v>
          </cell>
          <cell r="H517">
            <v>571480</v>
          </cell>
          <cell r="I517">
            <v>541480</v>
          </cell>
          <cell r="J517">
            <v>511480</v>
          </cell>
          <cell r="K517">
            <v>481480</v>
          </cell>
          <cell r="L517">
            <v>451480</v>
          </cell>
          <cell r="M517">
            <v>429680</v>
          </cell>
        </row>
        <row r="518">
          <cell r="A518">
            <v>7300</v>
          </cell>
          <cell r="B518">
            <v>7320</v>
          </cell>
          <cell r="C518">
            <v>845740</v>
          </cell>
          <cell r="D518">
            <v>796970</v>
          </cell>
          <cell r="E518">
            <v>665710</v>
          </cell>
          <cell r="F518">
            <v>635710</v>
          </cell>
          <cell r="G518">
            <v>605710</v>
          </cell>
          <cell r="H518">
            <v>575710</v>
          </cell>
          <cell r="I518">
            <v>545710</v>
          </cell>
          <cell r="J518">
            <v>515710</v>
          </cell>
          <cell r="K518">
            <v>485710</v>
          </cell>
          <cell r="L518">
            <v>455710</v>
          </cell>
          <cell r="M518">
            <v>432320</v>
          </cell>
        </row>
        <row r="519">
          <cell r="A519">
            <v>7320</v>
          </cell>
          <cell r="B519">
            <v>7340</v>
          </cell>
          <cell r="C519">
            <v>850280</v>
          </cell>
          <cell r="D519">
            <v>801480</v>
          </cell>
          <cell r="E519">
            <v>669930</v>
          </cell>
          <cell r="F519">
            <v>639930</v>
          </cell>
          <cell r="G519">
            <v>609930</v>
          </cell>
          <cell r="H519">
            <v>579930</v>
          </cell>
          <cell r="I519">
            <v>549930</v>
          </cell>
          <cell r="J519">
            <v>519930</v>
          </cell>
          <cell r="K519">
            <v>489930</v>
          </cell>
          <cell r="L519">
            <v>459930</v>
          </cell>
          <cell r="M519">
            <v>434960</v>
          </cell>
        </row>
        <row r="520">
          <cell r="A520">
            <v>7340</v>
          </cell>
          <cell r="B520">
            <v>7360</v>
          </cell>
          <cell r="C520">
            <v>854820</v>
          </cell>
          <cell r="D520">
            <v>806000</v>
          </cell>
          <cell r="E520">
            <v>674160</v>
          </cell>
          <cell r="F520">
            <v>644160</v>
          </cell>
          <cell r="G520">
            <v>614160</v>
          </cell>
          <cell r="H520">
            <v>584160</v>
          </cell>
          <cell r="I520">
            <v>554160</v>
          </cell>
          <cell r="J520">
            <v>524160</v>
          </cell>
          <cell r="K520">
            <v>494160</v>
          </cell>
          <cell r="L520">
            <v>464160</v>
          </cell>
          <cell r="M520">
            <v>437600</v>
          </cell>
        </row>
        <row r="521">
          <cell r="A521">
            <v>7360</v>
          </cell>
          <cell r="B521">
            <v>7380</v>
          </cell>
          <cell r="C521">
            <v>859350</v>
          </cell>
          <cell r="D521">
            <v>810510</v>
          </cell>
          <cell r="E521">
            <v>678380</v>
          </cell>
          <cell r="F521">
            <v>648380</v>
          </cell>
          <cell r="G521">
            <v>618380</v>
          </cell>
          <cell r="H521">
            <v>588380</v>
          </cell>
          <cell r="I521">
            <v>558380</v>
          </cell>
          <cell r="J521">
            <v>528380</v>
          </cell>
          <cell r="K521">
            <v>498380</v>
          </cell>
          <cell r="L521">
            <v>468380</v>
          </cell>
          <cell r="M521">
            <v>440240</v>
          </cell>
        </row>
        <row r="522">
          <cell r="A522">
            <v>7380</v>
          </cell>
          <cell r="B522">
            <v>7400</v>
          </cell>
          <cell r="C522">
            <v>863890</v>
          </cell>
          <cell r="D522">
            <v>815020</v>
          </cell>
          <cell r="E522">
            <v>682600</v>
          </cell>
          <cell r="F522">
            <v>652600</v>
          </cell>
          <cell r="G522">
            <v>622600</v>
          </cell>
          <cell r="H522">
            <v>592600</v>
          </cell>
          <cell r="I522">
            <v>562600</v>
          </cell>
          <cell r="J522">
            <v>532600</v>
          </cell>
          <cell r="K522">
            <v>502600</v>
          </cell>
          <cell r="L522">
            <v>472600</v>
          </cell>
          <cell r="M522">
            <v>442880</v>
          </cell>
        </row>
        <row r="523">
          <cell r="A523">
            <v>7400</v>
          </cell>
          <cell r="B523">
            <v>7420</v>
          </cell>
          <cell r="C523">
            <v>868420</v>
          </cell>
          <cell r="D523">
            <v>819530</v>
          </cell>
          <cell r="E523">
            <v>686830</v>
          </cell>
          <cell r="F523">
            <v>656830</v>
          </cell>
          <cell r="G523">
            <v>626830</v>
          </cell>
          <cell r="H523">
            <v>596830</v>
          </cell>
          <cell r="I523">
            <v>566830</v>
          </cell>
          <cell r="J523">
            <v>536830</v>
          </cell>
          <cell r="K523">
            <v>506830</v>
          </cell>
          <cell r="L523">
            <v>476830</v>
          </cell>
          <cell r="M523">
            <v>446830</v>
          </cell>
        </row>
        <row r="524">
          <cell r="A524">
            <v>7420</v>
          </cell>
          <cell r="B524">
            <v>7440</v>
          </cell>
          <cell r="C524">
            <v>872960</v>
          </cell>
          <cell r="D524">
            <v>824040</v>
          </cell>
          <cell r="E524">
            <v>691050</v>
          </cell>
          <cell r="F524">
            <v>661050</v>
          </cell>
          <cell r="G524">
            <v>631050</v>
          </cell>
          <cell r="H524">
            <v>601050</v>
          </cell>
          <cell r="I524">
            <v>571050</v>
          </cell>
          <cell r="J524">
            <v>541050</v>
          </cell>
          <cell r="K524">
            <v>511050</v>
          </cell>
          <cell r="L524">
            <v>481050</v>
          </cell>
          <cell r="M524">
            <v>451050</v>
          </cell>
        </row>
        <row r="525">
          <cell r="A525">
            <v>7440</v>
          </cell>
          <cell r="B525">
            <v>7460</v>
          </cell>
          <cell r="C525">
            <v>877500</v>
          </cell>
          <cell r="D525">
            <v>828560</v>
          </cell>
          <cell r="E525">
            <v>695280</v>
          </cell>
          <cell r="F525">
            <v>665280</v>
          </cell>
          <cell r="G525">
            <v>635280</v>
          </cell>
          <cell r="H525">
            <v>605280</v>
          </cell>
          <cell r="I525">
            <v>575280</v>
          </cell>
          <cell r="J525">
            <v>545280</v>
          </cell>
          <cell r="K525">
            <v>515280</v>
          </cell>
          <cell r="L525">
            <v>485280</v>
          </cell>
          <cell r="M525">
            <v>455280</v>
          </cell>
        </row>
        <row r="526">
          <cell r="A526">
            <v>7460</v>
          </cell>
          <cell r="B526">
            <v>7480</v>
          </cell>
          <cell r="C526">
            <v>882030</v>
          </cell>
          <cell r="D526">
            <v>833070</v>
          </cell>
          <cell r="E526">
            <v>699500</v>
          </cell>
          <cell r="F526">
            <v>669500</v>
          </cell>
          <cell r="G526">
            <v>639500</v>
          </cell>
          <cell r="H526">
            <v>609500</v>
          </cell>
          <cell r="I526">
            <v>579500</v>
          </cell>
          <cell r="J526">
            <v>549500</v>
          </cell>
          <cell r="K526">
            <v>519500</v>
          </cell>
          <cell r="L526">
            <v>489500</v>
          </cell>
          <cell r="M526">
            <v>459500</v>
          </cell>
        </row>
        <row r="527">
          <cell r="A527">
            <v>7480</v>
          </cell>
          <cell r="B527">
            <v>7500</v>
          </cell>
          <cell r="C527">
            <v>886570</v>
          </cell>
          <cell r="D527">
            <v>837580</v>
          </cell>
          <cell r="E527">
            <v>703720</v>
          </cell>
          <cell r="F527">
            <v>673720</v>
          </cell>
          <cell r="G527">
            <v>643720</v>
          </cell>
          <cell r="H527">
            <v>613720</v>
          </cell>
          <cell r="I527">
            <v>583720</v>
          </cell>
          <cell r="J527">
            <v>553720</v>
          </cell>
          <cell r="K527">
            <v>523720</v>
          </cell>
          <cell r="L527">
            <v>493720</v>
          </cell>
          <cell r="M527">
            <v>463720</v>
          </cell>
        </row>
        <row r="528">
          <cell r="A528">
            <v>7500</v>
          </cell>
          <cell r="B528">
            <v>7520</v>
          </cell>
          <cell r="C528">
            <v>891100</v>
          </cell>
          <cell r="D528">
            <v>842090</v>
          </cell>
          <cell r="E528">
            <v>707950</v>
          </cell>
          <cell r="F528">
            <v>677950</v>
          </cell>
          <cell r="G528">
            <v>647950</v>
          </cell>
          <cell r="H528">
            <v>617950</v>
          </cell>
          <cell r="I528">
            <v>587950</v>
          </cell>
          <cell r="J528">
            <v>557950</v>
          </cell>
          <cell r="K528">
            <v>527950</v>
          </cell>
          <cell r="L528">
            <v>497950</v>
          </cell>
          <cell r="M528">
            <v>467950</v>
          </cell>
        </row>
        <row r="529">
          <cell r="A529">
            <v>7520</v>
          </cell>
          <cell r="B529">
            <v>7540</v>
          </cell>
          <cell r="C529">
            <v>895640</v>
          </cell>
          <cell r="D529">
            <v>846600</v>
          </cell>
          <cell r="E529">
            <v>712170</v>
          </cell>
          <cell r="F529">
            <v>682170</v>
          </cell>
          <cell r="G529">
            <v>652170</v>
          </cell>
          <cell r="H529">
            <v>622170</v>
          </cell>
          <cell r="I529">
            <v>592170</v>
          </cell>
          <cell r="J529">
            <v>562170</v>
          </cell>
          <cell r="K529">
            <v>532170</v>
          </cell>
          <cell r="L529">
            <v>502170</v>
          </cell>
          <cell r="M529">
            <v>472170</v>
          </cell>
        </row>
        <row r="530">
          <cell r="A530">
            <v>7540</v>
          </cell>
          <cell r="B530">
            <v>7560</v>
          </cell>
          <cell r="C530">
            <v>900180</v>
          </cell>
          <cell r="D530">
            <v>851120</v>
          </cell>
          <cell r="E530">
            <v>716400</v>
          </cell>
          <cell r="F530">
            <v>686400</v>
          </cell>
          <cell r="G530">
            <v>656400</v>
          </cell>
          <cell r="H530">
            <v>626400</v>
          </cell>
          <cell r="I530">
            <v>596400</v>
          </cell>
          <cell r="J530">
            <v>566400</v>
          </cell>
          <cell r="K530">
            <v>536400</v>
          </cell>
          <cell r="L530">
            <v>506400</v>
          </cell>
          <cell r="M530">
            <v>476400</v>
          </cell>
        </row>
        <row r="531">
          <cell r="A531">
            <v>7560</v>
          </cell>
          <cell r="B531">
            <v>7580</v>
          </cell>
          <cell r="C531">
            <v>904710</v>
          </cell>
          <cell r="D531">
            <v>855630</v>
          </cell>
          <cell r="E531">
            <v>720620</v>
          </cell>
          <cell r="F531">
            <v>690620</v>
          </cell>
          <cell r="G531">
            <v>660620</v>
          </cell>
          <cell r="H531">
            <v>630620</v>
          </cell>
          <cell r="I531">
            <v>600620</v>
          </cell>
          <cell r="J531">
            <v>570620</v>
          </cell>
          <cell r="K531">
            <v>540620</v>
          </cell>
          <cell r="L531">
            <v>510620</v>
          </cell>
          <cell r="M531">
            <v>480620</v>
          </cell>
        </row>
        <row r="532">
          <cell r="A532">
            <v>7580</v>
          </cell>
          <cell r="B532">
            <v>7600</v>
          </cell>
          <cell r="C532">
            <v>909250</v>
          </cell>
          <cell r="D532">
            <v>860140</v>
          </cell>
          <cell r="E532">
            <v>724840</v>
          </cell>
          <cell r="F532">
            <v>694840</v>
          </cell>
          <cell r="G532">
            <v>664840</v>
          </cell>
          <cell r="H532">
            <v>634840</v>
          </cell>
          <cell r="I532">
            <v>604840</v>
          </cell>
          <cell r="J532">
            <v>574840</v>
          </cell>
          <cell r="K532">
            <v>544840</v>
          </cell>
          <cell r="L532">
            <v>514840</v>
          </cell>
          <cell r="M532">
            <v>484840</v>
          </cell>
        </row>
        <row r="533">
          <cell r="A533">
            <v>7600</v>
          </cell>
          <cell r="B533">
            <v>7620</v>
          </cell>
          <cell r="C533">
            <v>913780</v>
          </cell>
          <cell r="D533">
            <v>864650</v>
          </cell>
          <cell r="E533">
            <v>729070</v>
          </cell>
          <cell r="F533">
            <v>699070</v>
          </cell>
          <cell r="G533">
            <v>669070</v>
          </cell>
          <cell r="H533">
            <v>639070</v>
          </cell>
          <cell r="I533">
            <v>609070</v>
          </cell>
          <cell r="J533">
            <v>579070</v>
          </cell>
          <cell r="K533">
            <v>549070</v>
          </cell>
          <cell r="L533">
            <v>519070</v>
          </cell>
          <cell r="M533">
            <v>489070</v>
          </cell>
        </row>
        <row r="534">
          <cell r="A534">
            <v>7620</v>
          </cell>
          <cell r="B534">
            <v>7640</v>
          </cell>
          <cell r="C534">
            <v>918320</v>
          </cell>
          <cell r="D534">
            <v>869160</v>
          </cell>
          <cell r="E534">
            <v>733290</v>
          </cell>
          <cell r="F534">
            <v>703290</v>
          </cell>
          <cell r="G534">
            <v>673290</v>
          </cell>
          <cell r="H534">
            <v>643290</v>
          </cell>
          <cell r="I534">
            <v>613290</v>
          </cell>
          <cell r="J534">
            <v>583290</v>
          </cell>
          <cell r="K534">
            <v>553290</v>
          </cell>
          <cell r="L534">
            <v>523290</v>
          </cell>
          <cell r="M534">
            <v>493290</v>
          </cell>
        </row>
        <row r="535">
          <cell r="A535">
            <v>7640</v>
          </cell>
          <cell r="B535">
            <v>7660</v>
          </cell>
          <cell r="C535">
            <v>922860</v>
          </cell>
          <cell r="D535">
            <v>873680</v>
          </cell>
          <cell r="E535">
            <v>737520</v>
          </cell>
          <cell r="F535">
            <v>707520</v>
          </cell>
          <cell r="G535">
            <v>677520</v>
          </cell>
          <cell r="H535">
            <v>647520</v>
          </cell>
          <cell r="I535">
            <v>617520</v>
          </cell>
          <cell r="J535">
            <v>587520</v>
          </cell>
          <cell r="K535">
            <v>557520</v>
          </cell>
          <cell r="L535">
            <v>527520</v>
          </cell>
          <cell r="M535">
            <v>497520</v>
          </cell>
        </row>
        <row r="536">
          <cell r="A536">
            <v>7660</v>
          </cell>
          <cell r="B536">
            <v>7680</v>
          </cell>
          <cell r="C536">
            <v>927390</v>
          </cell>
          <cell r="D536">
            <v>878190</v>
          </cell>
          <cell r="E536">
            <v>741740</v>
          </cell>
          <cell r="F536">
            <v>711740</v>
          </cell>
          <cell r="G536">
            <v>681740</v>
          </cell>
          <cell r="H536">
            <v>651740</v>
          </cell>
          <cell r="I536">
            <v>621740</v>
          </cell>
          <cell r="J536">
            <v>591740</v>
          </cell>
          <cell r="K536">
            <v>561740</v>
          </cell>
          <cell r="L536">
            <v>531740</v>
          </cell>
          <cell r="M536">
            <v>501740</v>
          </cell>
        </row>
        <row r="537">
          <cell r="A537">
            <v>7680</v>
          </cell>
          <cell r="B537">
            <v>7700</v>
          </cell>
          <cell r="C537">
            <v>931930</v>
          </cell>
          <cell r="D537">
            <v>882700</v>
          </cell>
          <cell r="E537">
            <v>745960</v>
          </cell>
          <cell r="F537">
            <v>715960</v>
          </cell>
          <cell r="G537">
            <v>685960</v>
          </cell>
          <cell r="H537">
            <v>655960</v>
          </cell>
          <cell r="I537">
            <v>625960</v>
          </cell>
          <cell r="J537">
            <v>595960</v>
          </cell>
          <cell r="K537">
            <v>565960</v>
          </cell>
          <cell r="L537">
            <v>535960</v>
          </cell>
          <cell r="M537">
            <v>505960</v>
          </cell>
        </row>
        <row r="538">
          <cell r="A538">
            <v>7700</v>
          </cell>
          <cell r="B538">
            <v>7720</v>
          </cell>
          <cell r="C538">
            <v>936460</v>
          </cell>
          <cell r="D538">
            <v>887210</v>
          </cell>
          <cell r="E538">
            <v>750190</v>
          </cell>
          <cell r="F538">
            <v>720190</v>
          </cell>
          <cell r="G538">
            <v>690190</v>
          </cell>
          <cell r="H538">
            <v>660190</v>
          </cell>
          <cell r="I538">
            <v>630190</v>
          </cell>
          <cell r="J538">
            <v>600190</v>
          </cell>
          <cell r="K538">
            <v>570190</v>
          </cell>
          <cell r="L538">
            <v>540190</v>
          </cell>
          <cell r="M538">
            <v>510190</v>
          </cell>
        </row>
        <row r="539">
          <cell r="A539">
            <v>7720</v>
          </cell>
          <cell r="B539">
            <v>7740</v>
          </cell>
          <cell r="C539">
            <v>941000</v>
          </cell>
          <cell r="D539">
            <v>891720</v>
          </cell>
          <cell r="E539">
            <v>754410</v>
          </cell>
          <cell r="F539">
            <v>724410</v>
          </cell>
          <cell r="G539">
            <v>694410</v>
          </cell>
          <cell r="H539">
            <v>664410</v>
          </cell>
          <cell r="I539">
            <v>634410</v>
          </cell>
          <cell r="J539">
            <v>604410</v>
          </cell>
          <cell r="K539">
            <v>574410</v>
          </cell>
          <cell r="L539">
            <v>544410</v>
          </cell>
          <cell r="M539">
            <v>514410</v>
          </cell>
        </row>
        <row r="540">
          <cell r="A540">
            <v>7740</v>
          </cell>
          <cell r="B540">
            <v>7760</v>
          </cell>
          <cell r="C540">
            <v>945540</v>
          </cell>
          <cell r="D540">
            <v>896240</v>
          </cell>
          <cell r="E540">
            <v>758640</v>
          </cell>
          <cell r="F540">
            <v>728640</v>
          </cell>
          <cell r="G540">
            <v>698640</v>
          </cell>
          <cell r="H540">
            <v>668640</v>
          </cell>
          <cell r="I540">
            <v>638640</v>
          </cell>
          <cell r="J540">
            <v>608640</v>
          </cell>
          <cell r="K540">
            <v>578640</v>
          </cell>
          <cell r="L540">
            <v>548640</v>
          </cell>
          <cell r="M540">
            <v>518640</v>
          </cell>
        </row>
        <row r="541">
          <cell r="A541">
            <v>7760</v>
          </cell>
          <cell r="B541">
            <v>7780</v>
          </cell>
          <cell r="C541">
            <v>950070</v>
          </cell>
          <cell r="D541">
            <v>900750</v>
          </cell>
          <cell r="E541">
            <v>762860</v>
          </cell>
          <cell r="F541">
            <v>732860</v>
          </cell>
          <cell r="G541">
            <v>702860</v>
          </cell>
          <cell r="H541">
            <v>672860</v>
          </cell>
          <cell r="I541">
            <v>642860</v>
          </cell>
          <cell r="J541">
            <v>612860</v>
          </cell>
          <cell r="K541">
            <v>582860</v>
          </cell>
          <cell r="L541">
            <v>552860</v>
          </cell>
          <cell r="M541">
            <v>522860</v>
          </cell>
        </row>
        <row r="542">
          <cell r="A542">
            <v>7780</v>
          </cell>
          <cell r="B542">
            <v>7800</v>
          </cell>
          <cell r="C542">
            <v>954610</v>
          </cell>
          <cell r="D542">
            <v>905260</v>
          </cell>
          <cell r="E542">
            <v>767080</v>
          </cell>
          <cell r="F542">
            <v>737080</v>
          </cell>
          <cell r="G542">
            <v>707080</v>
          </cell>
          <cell r="H542">
            <v>677080</v>
          </cell>
          <cell r="I542">
            <v>647080</v>
          </cell>
          <cell r="J542">
            <v>617080</v>
          </cell>
          <cell r="K542">
            <v>587080</v>
          </cell>
          <cell r="L542">
            <v>557080</v>
          </cell>
          <cell r="M542">
            <v>527080</v>
          </cell>
        </row>
        <row r="543">
          <cell r="A543">
            <v>7800</v>
          </cell>
          <cell r="B543">
            <v>7820</v>
          </cell>
          <cell r="C543">
            <v>959140</v>
          </cell>
          <cell r="D543">
            <v>909770</v>
          </cell>
          <cell r="E543">
            <v>771310</v>
          </cell>
          <cell r="F543">
            <v>741310</v>
          </cell>
          <cell r="G543">
            <v>711310</v>
          </cell>
          <cell r="H543">
            <v>681310</v>
          </cell>
          <cell r="I543">
            <v>651310</v>
          </cell>
          <cell r="J543">
            <v>621310</v>
          </cell>
          <cell r="K543">
            <v>591310</v>
          </cell>
          <cell r="L543">
            <v>561310</v>
          </cell>
          <cell r="M543">
            <v>531310</v>
          </cell>
        </row>
        <row r="544">
          <cell r="A544">
            <v>7820</v>
          </cell>
          <cell r="B544">
            <v>7840</v>
          </cell>
          <cell r="C544">
            <v>963680</v>
          </cell>
          <cell r="D544">
            <v>914280</v>
          </cell>
          <cell r="E544">
            <v>775530</v>
          </cell>
          <cell r="F544">
            <v>745530</v>
          </cell>
          <cell r="G544">
            <v>715530</v>
          </cell>
          <cell r="H544">
            <v>685530</v>
          </cell>
          <cell r="I544">
            <v>655530</v>
          </cell>
          <cell r="J544">
            <v>625530</v>
          </cell>
          <cell r="K544">
            <v>595530</v>
          </cell>
          <cell r="L544">
            <v>565530</v>
          </cell>
          <cell r="M544">
            <v>535530</v>
          </cell>
        </row>
        <row r="545">
          <cell r="A545">
            <v>7840</v>
          </cell>
          <cell r="B545">
            <v>7860</v>
          </cell>
          <cell r="C545">
            <v>968220</v>
          </cell>
          <cell r="D545">
            <v>918800</v>
          </cell>
          <cell r="E545">
            <v>779760</v>
          </cell>
          <cell r="F545">
            <v>749760</v>
          </cell>
          <cell r="G545">
            <v>719760</v>
          </cell>
          <cell r="H545">
            <v>689760</v>
          </cell>
          <cell r="I545">
            <v>659760</v>
          </cell>
          <cell r="J545">
            <v>629760</v>
          </cell>
          <cell r="K545">
            <v>599760</v>
          </cell>
          <cell r="L545">
            <v>569760</v>
          </cell>
          <cell r="M545">
            <v>539760</v>
          </cell>
        </row>
        <row r="546">
          <cell r="A546">
            <v>7860</v>
          </cell>
          <cell r="B546">
            <v>7880</v>
          </cell>
          <cell r="C546">
            <v>972750</v>
          </cell>
          <cell r="D546">
            <v>923310</v>
          </cell>
          <cell r="E546">
            <v>783980</v>
          </cell>
          <cell r="F546">
            <v>753980</v>
          </cell>
          <cell r="G546">
            <v>723980</v>
          </cell>
          <cell r="H546">
            <v>693980</v>
          </cell>
          <cell r="I546">
            <v>663980</v>
          </cell>
          <cell r="J546">
            <v>633980</v>
          </cell>
          <cell r="K546">
            <v>603980</v>
          </cell>
          <cell r="L546">
            <v>573980</v>
          </cell>
          <cell r="M546">
            <v>543980</v>
          </cell>
        </row>
        <row r="547">
          <cell r="A547">
            <v>7880</v>
          </cell>
          <cell r="B547">
            <v>7900</v>
          </cell>
          <cell r="C547">
            <v>977290</v>
          </cell>
          <cell r="D547">
            <v>927820</v>
          </cell>
          <cell r="E547">
            <v>788200</v>
          </cell>
          <cell r="F547">
            <v>758200</v>
          </cell>
          <cell r="G547">
            <v>728200</v>
          </cell>
          <cell r="H547">
            <v>698200</v>
          </cell>
          <cell r="I547">
            <v>668200</v>
          </cell>
          <cell r="J547">
            <v>638200</v>
          </cell>
          <cell r="K547">
            <v>608200</v>
          </cell>
          <cell r="L547">
            <v>578200</v>
          </cell>
          <cell r="M547">
            <v>548200</v>
          </cell>
        </row>
        <row r="548">
          <cell r="A548">
            <v>7900</v>
          </cell>
          <cell r="B548">
            <v>7920</v>
          </cell>
          <cell r="C548">
            <v>981820</v>
          </cell>
          <cell r="D548">
            <v>932330</v>
          </cell>
          <cell r="E548">
            <v>792430</v>
          </cell>
          <cell r="F548">
            <v>762430</v>
          </cell>
          <cell r="G548">
            <v>732430</v>
          </cell>
          <cell r="H548">
            <v>702430</v>
          </cell>
          <cell r="I548">
            <v>672430</v>
          </cell>
          <cell r="J548">
            <v>642430</v>
          </cell>
          <cell r="K548">
            <v>612430</v>
          </cell>
          <cell r="L548">
            <v>582430</v>
          </cell>
          <cell r="M548">
            <v>552430</v>
          </cell>
        </row>
        <row r="549">
          <cell r="A549">
            <v>7920</v>
          </cell>
          <cell r="B549">
            <v>7940</v>
          </cell>
          <cell r="C549">
            <v>986360</v>
          </cell>
          <cell r="D549">
            <v>936840</v>
          </cell>
          <cell r="E549">
            <v>796650</v>
          </cell>
          <cell r="F549">
            <v>766650</v>
          </cell>
          <cell r="G549">
            <v>736650</v>
          </cell>
          <cell r="H549">
            <v>706650</v>
          </cell>
          <cell r="I549">
            <v>676650</v>
          </cell>
          <cell r="J549">
            <v>646650</v>
          </cell>
          <cell r="K549">
            <v>616650</v>
          </cell>
          <cell r="L549">
            <v>586650</v>
          </cell>
          <cell r="M549">
            <v>556650</v>
          </cell>
        </row>
        <row r="550">
          <cell r="A550">
            <v>7940</v>
          </cell>
          <cell r="B550">
            <v>7960</v>
          </cell>
          <cell r="C550">
            <v>990900</v>
          </cell>
          <cell r="D550">
            <v>941360</v>
          </cell>
          <cell r="E550">
            <v>800880</v>
          </cell>
          <cell r="F550">
            <v>770880</v>
          </cell>
          <cell r="G550">
            <v>740880</v>
          </cell>
          <cell r="H550">
            <v>710880</v>
          </cell>
          <cell r="I550">
            <v>680880</v>
          </cell>
          <cell r="J550">
            <v>650880</v>
          </cell>
          <cell r="K550">
            <v>620880</v>
          </cell>
          <cell r="L550">
            <v>590880</v>
          </cell>
          <cell r="M550">
            <v>560880</v>
          </cell>
        </row>
        <row r="551">
          <cell r="A551">
            <v>7960</v>
          </cell>
          <cell r="B551">
            <v>7980</v>
          </cell>
          <cell r="C551">
            <v>995430</v>
          </cell>
          <cell r="D551">
            <v>945870</v>
          </cell>
          <cell r="E551">
            <v>805100</v>
          </cell>
          <cell r="F551">
            <v>775100</v>
          </cell>
          <cell r="G551">
            <v>745100</v>
          </cell>
          <cell r="H551">
            <v>715100</v>
          </cell>
          <cell r="I551">
            <v>685100</v>
          </cell>
          <cell r="J551">
            <v>655100</v>
          </cell>
          <cell r="K551">
            <v>625100</v>
          </cell>
          <cell r="L551">
            <v>595100</v>
          </cell>
          <cell r="M551">
            <v>565100</v>
          </cell>
        </row>
        <row r="552">
          <cell r="A552">
            <v>7980</v>
          </cell>
          <cell r="B552">
            <v>8000</v>
          </cell>
          <cell r="C552">
            <v>999970</v>
          </cell>
          <cell r="D552">
            <v>950380</v>
          </cell>
          <cell r="E552">
            <v>809320</v>
          </cell>
          <cell r="F552">
            <v>779320</v>
          </cell>
          <cell r="G552">
            <v>749320</v>
          </cell>
          <cell r="H552">
            <v>719320</v>
          </cell>
          <cell r="I552">
            <v>689320</v>
          </cell>
          <cell r="J552">
            <v>659320</v>
          </cell>
          <cell r="K552">
            <v>629320</v>
          </cell>
          <cell r="L552">
            <v>599320</v>
          </cell>
          <cell r="M552">
            <v>569320</v>
          </cell>
        </row>
        <row r="553">
          <cell r="A553">
            <v>8000</v>
          </cell>
          <cell r="B553">
            <v>8020</v>
          </cell>
          <cell r="C553">
            <v>1004500</v>
          </cell>
          <cell r="D553">
            <v>954890</v>
          </cell>
          <cell r="E553">
            <v>813550</v>
          </cell>
          <cell r="F553">
            <v>783550</v>
          </cell>
          <cell r="G553">
            <v>753550</v>
          </cell>
          <cell r="H553">
            <v>723550</v>
          </cell>
          <cell r="I553">
            <v>693550</v>
          </cell>
          <cell r="J553">
            <v>663550</v>
          </cell>
          <cell r="K553">
            <v>633550</v>
          </cell>
          <cell r="L553">
            <v>603550</v>
          </cell>
          <cell r="M553">
            <v>573550</v>
          </cell>
        </row>
        <row r="554">
          <cell r="A554">
            <v>8020</v>
          </cell>
          <cell r="B554">
            <v>8040</v>
          </cell>
          <cell r="C554">
            <v>1009040</v>
          </cell>
          <cell r="D554">
            <v>959400</v>
          </cell>
          <cell r="E554">
            <v>817770</v>
          </cell>
          <cell r="F554">
            <v>787770</v>
          </cell>
          <cell r="G554">
            <v>757770</v>
          </cell>
          <cell r="H554">
            <v>727770</v>
          </cell>
          <cell r="I554">
            <v>697770</v>
          </cell>
          <cell r="J554">
            <v>667770</v>
          </cell>
          <cell r="K554">
            <v>637770</v>
          </cell>
          <cell r="L554">
            <v>607770</v>
          </cell>
          <cell r="M554">
            <v>577770</v>
          </cell>
        </row>
        <row r="555">
          <cell r="A555">
            <v>8040</v>
          </cell>
          <cell r="B555">
            <v>8060</v>
          </cell>
          <cell r="C555">
            <v>1013580</v>
          </cell>
          <cell r="D555">
            <v>963920</v>
          </cell>
          <cell r="E555">
            <v>822000</v>
          </cell>
          <cell r="F555">
            <v>792000</v>
          </cell>
          <cell r="G555">
            <v>762000</v>
          </cell>
          <cell r="H555">
            <v>732000</v>
          </cell>
          <cell r="I555">
            <v>702000</v>
          </cell>
          <cell r="J555">
            <v>672000</v>
          </cell>
          <cell r="K555">
            <v>642000</v>
          </cell>
          <cell r="L555">
            <v>612000</v>
          </cell>
          <cell r="M555">
            <v>582000</v>
          </cell>
        </row>
        <row r="556">
          <cell r="A556">
            <v>8060</v>
          </cell>
          <cell r="B556">
            <v>8080</v>
          </cell>
          <cell r="C556">
            <v>1018110</v>
          </cell>
          <cell r="D556">
            <v>968430</v>
          </cell>
          <cell r="E556">
            <v>826220</v>
          </cell>
          <cell r="F556">
            <v>796220</v>
          </cell>
          <cell r="G556">
            <v>766220</v>
          </cell>
          <cell r="H556">
            <v>736220</v>
          </cell>
          <cell r="I556">
            <v>706220</v>
          </cell>
          <cell r="J556">
            <v>676220</v>
          </cell>
          <cell r="K556">
            <v>646220</v>
          </cell>
          <cell r="L556">
            <v>616220</v>
          </cell>
          <cell r="M556">
            <v>586220</v>
          </cell>
        </row>
        <row r="557">
          <cell r="A557">
            <v>8080</v>
          </cell>
          <cell r="B557">
            <v>8100</v>
          </cell>
          <cell r="C557">
            <v>1022650</v>
          </cell>
          <cell r="D557">
            <v>972940</v>
          </cell>
          <cell r="E557">
            <v>830440</v>
          </cell>
          <cell r="F557">
            <v>800440</v>
          </cell>
          <cell r="G557">
            <v>770440</v>
          </cell>
          <cell r="H557">
            <v>740440</v>
          </cell>
          <cell r="I557">
            <v>710440</v>
          </cell>
          <cell r="J557">
            <v>680440</v>
          </cell>
          <cell r="K557">
            <v>650440</v>
          </cell>
          <cell r="L557">
            <v>620440</v>
          </cell>
          <cell r="M557">
            <v>590440</v>
          </cell>
        </row>
        <row r="558">
          <cell r="A558">
            <v>8100</v>
          </cell>
          <cell r="B558">
            <v>8120</v>
          </cell>
          <cell r="C558">
            <v>1027180</v>
          </cell>
          <cell r="D558">
            <v>977450</v>
          </cell>
          <cell r="E558">
            <v>834670</v>
          </cell>
          <cell r="F558">
            <v>804670</v>
          </cell>
          <cell r="G558">
            <v>774670</v>
          </cell>
          <cell r="H558">
            <v>744670</v>
          </cell>
          <cell r="I558">
            <v>714670</v>
          </cell>
          <cell r="J558">
            <v>684670</v>
          </cell>
          <cell r="K558">
            <v>654670</v>
          </cell>
          <cell r="L558">
            <v>624670</v>
          </cell>
          <cell r="M558">
            <v>594670</v>
          </cell>
        </row>
        <row r="559">
          <cell r="A559">
            <v>8120</v>
          </cell>
          <cell r="B559">
            <v>8140</v>
          </cell>
          <cell r="C559">
            <v>1031720</v>
          </cell>
          <cell r="D559">
            <v>981960</v>
          </cell>
          <cell r="E559">
            <v>838890</v>
          </cell>
          <cell r="F559">
            <v>808890</v>
          </cell>
          <cell r="G559">
            <v>778890</v>
          </cell>
          <cell r="H559">
            <v>748890</v>
          </cell>
          <cell r="I559">
            <v>718890</v>
          </cell>
          <cell r="J559">
            <v>688890</v>
          </cell>
          <cell r="K559">
            <v>658890</v>
          </cell>
          <cell r="L559">
            <v>628890</v>
          </cell>
          <cell r="M559">
            <v>598890</v>
          </cell>
        </row>
        <row r="560">
          <cell r="A560">
            <v>8140</v>
          </cell>
          <cell r="B560">
            <v>8160</v>
          </cell>
          <cell r="C560">
            <v>1036260</v>
          </cell>
          <cell r="D560">
            <v>986480</v>
          </cell>
          <cell r="E560">
            <v>843120</v>
          </cell>
          <cell r="F560">
            <v>813120</v>
          </cell>
          <cell r="G560">
            <v>783120</v>
          </cell>
          <cell r="H560">
            <v>753120</v>
          </cell>
          <cell r="I560">
            <v>723120</v>
          </cell>
          <cell r="J560">
            <v>693120</v>
          </cell>
          <cell r="K560">
            <v>663120</v>
          </cell>
          <cell r="L560">
            <v>633120</v>
          </cell>
          <cell r="M560">
            <v>603120</v>
          </cell>
        </row>
        <row r="561">
          <cell r="A561">
            <v>8160</v>
          </cell>
          <cell r="B561">
            <v>8180</v>
          </cell>
          <cell r="C561">
            <v>1040790</v>
          </cell>
          <cell r="D561">
            <v>990990</v>
          </cell>
          <cell r="E561">
            <v>847340</v>
          </cell>
          <cell r="F561">
            <v>817340</v>
          </cell>
          <cell r="G561">
            <v>787340</v>
          </cell>
          <cell r="H561">
            <v>757340</v>
          </cell>
          <cell r="I561">
            <v>727340</v>
          </cell>
          <cell r="J561">
            <v>697340</v>
          </cell>
          <cell r="K561">
            <v>667340</v>
          </cell>
          <cell r="L561">
            <v>637340</v>
          </cell>
          <cell r="M561">
            <v>607340</v>
          </cell>
        </row>
        <row r="562">
          <cell r="A562">
            <v>8180</v>
          </cell>
          <cell r="B562">
            <v>8200</v>
          </cell>
          <cell r="C562">
            <v>1045330</v>
          </cell>
          <cell r="D562">
            <v>995500</v>
          </cell>
          <cell r="E562">
            <v>851560</v>
          </cell>
          <cell r="F562">
            <v>821560</v>
          </cell>
          <cell r="G562">
            <v>791560</v>
          </cell>
          <cell r="H562">
            <v>761560</v>
          </cell>
          <cell r="I562">
            <v>731560</v>
          </cell>
          <cell r="J562">
            <v>701560</v>
          </cell>
          <cell r="K562">
            <v>671560</v>
          </cell>
          <cell r="L562">
            <v>641560</v>
          </cell>
          <cell r="M562">
            <v>611560</v>
          </cell>
        </row>
        <row r="563">
          <cell r="A563">
            <v>8200</v>
          </cell>
          <cell r="B563">
            <v>8220</v>
          </cell>
          <cell r="C563">
            <v>1049860</v>
          </cell>
          <cell r="D563">
            <v>1000010</v>
          </cell>
          <cell r="E563">
            <v>855790</v>
          </cell>
          <cell r="F563">
            <v>825790</v>
          </cell>
          <cell r="G563">
            <v>795790</v>
          </cell>
          <cell r="H563">
            <v>765790</v>
          </cell>
          <cell r="I563">
            <v>735790</v>
          </cell>
          <cell r="J563">
            <v>705790</v>
          </cell>
          <cell r="K563">
            <v>675790</v>
          </cell>
          <cell r="L563">
            <v>645790</v>
          </cell>
          <cell r="M563">
            <v>615790</v>
          </cell>
        </row>
        <row r="564">
          <cell r="A564">
            <v>8220</v>
          </cell>
          <cell r="B564">
            <v>8240</v>
          </cell>
          <cell r="C564">
            <v>1054400</v>
          </cell>
          <cell r="D564">
            <v>1004520</v>
          </cell>
          <cell r="E564">
            <v>860010</v>
          </cell>
          <cell r="F564">
            <v>830010</v>
          </cell>
          <cell r="G564">
            <v>800010</v>
          </cell>
          <cell r="H564">
            <v>770010</v>
          </cell>
          <cell r="I564">
            <v>740010</v>
          </cell>
          <cell r="J564">
            <v>710010</v>
          </cell>
          <cell r="K564">
            <v>680010</v>
          </cell>
          <cell r="L564">
            <v>650010</v>
          </cell>
          <cell r="M564">
            <v>620010</v>
          </cell>
        </row>
        <row r="565">
          <cell r="A565">
            <v>8240</v>
          </cell>
          <cell r="B565">
            <v>8260</v>
          </cell>
          <cell r="C565">
            <v>1058940</v>
          </cell>
          <cell r="D565">
            <v>1009040</v>
          </cell>
          <cell r="E565">
            <v>864240</v>
          </cell>
          <cell r="F565">
            <v>834240</v>
          </cell>
          <cell r="G565">
            <v>804240</v>
          </cell>
          <cell r="H565">
            <v>774240</v>
          </cell>
          <cell r="I565">
            <v>744240</v>
          </cell>
          <cell r="J565">
            <v>714240</v>
          </cell>
          <cell r="K565">
            <v>684240</v>
          </cell>
          <cell r="L565">
            <v>654240</v>
          </cell>
          <cell r="M565">
            <v>624240</v>
          </cell>
        </row>
        <row r="566">
          <cell r="A566">
            <v>8260</v>
          </cell>
          <cell r="B566">
            <v>8280</v>
          </cell>
          <cell r="C566">
            <v>1063470</v>
          </cell>
          <cell r="D566">
            <v>1013550</v>
          </cell>
          <cell r="E566">
            <v>868460</v>
          </cell>
          <cell r="F566">
            <v>838460</v>
          </cell>
          <cell r="G566">
            <v>808460</v>
          </cell>
          <cell r="H566">
            <v>778460</v>
          </cell>
          <cell r="I566">
            <v>748460</v>
          </cell>
          <cell r="J566">
            <v>718460</v>
          </cell>
          <cell r="K566">
            <v>688460</v>
          </cell>
          <cell r="L566">
            <v>658460</v>
          </cell>
          <cell r="M566">
            <v>628460</v>
          </cell>
        </row>
        <row r="567">
          <cell r="A567">
            <v>8280</v>
          </cell>
          <cell r="B567">
            <v>8300</v>
          </cell>
          <cell r="C567">
            <v>1068010</v>
          </cell>
          <cell r="D567">
            <v>1018060</v>
          </cell>
          <cell r="E567">
            <v>872680</v>
          </cell>
          <cell r="F567">
            <v>842680</v>
          </cell>
          <cell r="G567">
            <v>812680</v>
          </cell>
          <cell r="H567">
            <v>782680</v>
          </cell>
          <cell r="I567">
            <v>752680</v>
          </cell>
          <cell r="J567">
            <v>722680</v>
          </cell>
          <cell r="K567">
            <v>692680</v>
          </cell>
          <cell r="L567">
            <v>662680</v>
          </cell>
          <cell r="M567">
            <v>632680</v>
          </cell>
        </row>
        <row r="568">
          <cell r="A568">
            <v>8300</v>
          </cell>
          <cell r="B568">
            <v>8320</v>
          </cell>
          <cell r="C568">
            <v>1072540</v>
          </cell>
          <cell r="D568">
            <v>1022570</v>
          </cell>
          <cell r="E568">
            <v>876910</v>
          </cell>
          <cell r="F568">
            <v>846910</v>
          </cell>
          <cell r="G568">
            <v>816910</v>
          </cell>
          <cell r="H568">
            <v>786910</v>
          </cell>
          <cell r="I568">
            <v>756910</v>
          </cell>
          <cell r="J568">
            <v>726910</v>
          </cell>
          <cell r="K568">
            <v>696910</v>
          </cell>
          <cell r="L568">
            <v>666910</v>
          </cell>
          <cell r="M568">
            <v>636910</v>
          </cell>
        </row>
        <row r="569">
          <cell r="A569">
            <v>8320</v>
          </cell>
          <cell r="B569">
            <v>8340</v>
          </cell>
          <cell r="C569">
            <v>1077080</v>
          </cell>
          <cell r="D569">
            <v>1027080</v>
          </cell>
          <cell r="E569">
            <v>881130</v>
          </cell>
          <cell r="F569">
            <v>851130</v>
          </cell>
          <cell r="G569">
            <v>821130</v>
          </cell>
          <cell r="H569">
            <v>791130</v>
          </cell>
          <cell r="I569">
            <v>761130</v>
          </cell>
          <cell r="J569">
            <v>731130</v>
          </cell>
          <cell r="K569">
            <v>701130</v>
          </cell>
          <cell r="L569">
            <v>671130</v>
          </cell>
          <cell r="M569">
            <v>641130</v>
          </cell>
        </row>
        <row r="570">
          <cell r="A570">
            <v>8340</v>
          </cell>
          <cell r="B570">
            <v>8360</v>
          </cell>
          <cell r="C570">
            <v>1081740</v>
          </cell>
          <cell r="D570">
            <v>1031720</v>
          </cell>
          <cell r="E570">
            <v>885480</v>
          </cell>
          <cell r="F570">
            <v>855480</v>
          </cell>
          <cell r="G570">
            <v>825480</v>
          </cell>
          <cell r="H570">
            <v>795480</v>
          </cell>
          <cell r="I570">
            <v>765480</v>
          </cell>
          <cell r="J570">
            <v>735480</v>
          </cell>
          <cell r="K570">
            <v>705480</v>
          </cell>
          <cell r="L570">
            <v>675480</v>
          </cell>
          <cell r="M570">
            <v>645480</v>
          </cell>
        </row>
        <row r="571">
          <cell r="A571">
            <v>8360</v>
          </cell>
          <cell r="B571">
            <v>8380</v>
          </cell>
          <cell r="C571">
            <v>1086420</v>
          </cell>
          <cell r="D571">
            <v>1036370</v>
          </cell>
          <cell r="E571">
            <v>889840</v>
          </cell>
          <cell r="F571">
            <v>859840</v>
          </cell>
          <cell r="G571">
            <v>829840</v>
          </cell>
          <cell r="H571">
            <v>799840</v>
          </cell>
          <cell r="I571">
            <v>769840</v>
          </cell>
          <cell r="J571">
            <v>739840</v>
          </cell>
          <cell r="K571">
            <v>709840</v>
          </cell>
          <cell r="L571">
            <v>679840</v>
          </cell>
          <cell r="M571">
            <v>649840</v>
          </cell>
        </row>
        <row r="572">
          <cell r="A572">
            <v>8380</v>
          </cell>
          <cell r="B572">
            <v>8400</v>
          </cell>
          <cell r="C572">
            <v>1091100</v>
          </cell>
          <cell r="D572">
            <v>1041030</v>
          </cell>
          <cell r="E572">
            <v>894210</v>
          </cell>
          <cell r="F572">
            <v>864210</v>
          </cell>
          <cell r="G572">
            <v>834210</v>
          </cell>
          <cell r="H572">
            <v>804210</v>
          </cell>
          <cell r="I572">
            <v>774210</v>
          </cell>
          <cell r="J572">
            <v>744210</v>
          </cell>
          <cell r="K572">
            <v>714210</v>
          </cell>
          <cell r="L572">
            <v>684210</v>
          </cell>
          <cell r="M572">
            <v>654210</v>
          </cell>
        </row>
        <row r="573">
          <cell r="A573">
            <v>8400</v>
          </cell>
          <cell r="B573">
            <v>8420</v>
          </cell>
          <cell r="C573">
            <v>1095780</v>
          </cell>
          <cell r="D573">
            <v>1045680</v>
          </cell>
          <cell r="E573">
            <v>898580</v>
          </cell>
          <cell r="F573">
            <v>868580</v>
          </cell>
          <cell r="G573">
            <v>838580</v>
          </cell>
          <cell r="H573">
            <v>808580</v>
          </cell>
          <cell r="I573">
            <v>778580</v>
          </cell>
          <cell r="J573">
            <v>748580</v>
          </cell>
          <cell r="K573">
            <v>718580</v>
          </cell>
          <cell r="L573">
            <v>688580</v>
          </cell>
          <cell r="M573">
            <v>658580</v>
          </cell>
        </row>
        <row r="574">
          <cell r="A574">
            <v>8420</v>
          </cell>
          <cell r="B574">
            <v>8440</v>
          </cell>
          <cell r="C574">
            <v>1100460</v>
          </cell>
          <cell r="D574">
            <v>1050340</v>
          </cell>
          <cell r="E574">
            <v>902950</v>
          </cell>
          <cell r="F574">
            <v>872950</v>
          </cell>
          <cell r="G574">
            <v>842950</v>
          </cell>
          <cell r="H574">
            <v>812950</v>
          </cell>
          <cell r="I574">
            <v>782950</v>
          </cell>
          <cell r="J574">
            <v>752950</v>
          </cell>
          <cell r="K574">
            <v>722950</v>
          </cell>
          <cell r="L574">
            <v>692950</v>
          </cell>
          <cell r="M574">
            <v>662950</v>
          </cell>
        </row>
        <row r="575">
          <cell r="A575">
            <v>8440</v>
          </cell>
          <cell r="B575">
            <v>8460</v>
          </cell>
          <cell r="C575">
            <v>1105140</v>
          </cell>
          <cell r="D575">
            <v>1055000</v>
          </cell>
          <cell r="E575">
            <v>907320</v>
          </cell>
          <cell r="F575">
            <v>877320</v>
          </cell>
          <cell r="G575">
            <v>847320</v>
          </cell>
          <cell r="H575">
            <v>817320</v>
          </cell>
          <cell r="I575">
            <v>787320</v>
          </cell>
          <cell r="J575">
            <v>757320</v>
          </cell>
          <cell r="K575">
            <v>727320</v>
          </cell>
          <cell r="L575">
            <v>697320</v>
          </cell>
          <cell r="M575">
            <v>667320</v>
          </cell>
        </row>
        <row r="576">
          <cell r="A576">
            <v>8460</v>
          </cell>
          <cell r="B576">
            <v>8480</v>
          </cell>
          <cell r="C576">
            <v>1109820</v>
          </cell>
          <cell r="D576">
            <v>1059650</v>
          </cell>
          <cell r="E576">
            <v>911680</v>
          </cell>
          <cell r="F576">
            <v>881680</v>
          </cell>
          <cell r="G576">
            <v>851680</v>
          </cell>
          <cell r="H576">
            <v>821680</v>
          </cell>
          <cell r="I576">
            <v>791680</v>
          </cell>
          <cell r="J576">
            <v>761680</v>
          </cell>
          <cell r="K576">
            <v>731680</v>
          </cell>
          <cell r="L576">
            <v>701680</v>
          </cell>
          <cell r="M576">
            <v>671680</v>
          </cell>
        </row>
        <row r="577">
          <cell r="A577">
            <v>8480</v>
          </cell>
          <cell r="B577">
            <v>8500</v>
          </cell>
          <cell r="C577">
            <v>1114500</v>
          </cell>
          <cell r="D577">
            <v>1064310</v>
          </cell>
          <cell r="E577">
            <v>916050</v>
          </cell>
          <cell r="F577">
            <v>886050</v>
          </cell>
          <cell r="G577">
            <v>856050</v>
          </cell>
          <cell r="H577">
            <v>826050</v>
          </cell>
          <cell r="I577">
            <v>796050</v>
          </cell>
          <cell r="J577">
            <v>766050</v>
          </cell>
          <cell r="K577">
            <v>736050</v>
          </cell>
          <cell r="L577">
            <v>706050</v>
          </cell>
          <cell r="M577">
            <v>676050</v>
          </cell>
        </row>
        <row r="578">
          <cell r="A578">
            <v>8500</v>
          </cell>
          <cell r="B578">
            <v>8520</v>
          </cell>
          <cell r="C578">
            <v>1119180</v>
          </cell>
          <cell r="D578">
            <v>1068960</v>
          </cell>
          <cell r="E578">
            <v>920420</v>
          </cell>
          <cell r="F578">
            <v>890420</v>
          </cell>
          <cell r="G578">
            <v>860420</v>
          </cell>
          <cell r="H578">
            <v>830420</v>
          </cell>
          <cell r="I578">
            <v>800420</v>
          </cell>
          <cell r="J578">
            <v>770420</v>
          </cell>
          <cell r="K578">
            <v>740420</v>
          </cell>
          <cell r="L578">
            <v>710420</v>
          </cell>
          <cell r="M578">
            <v>680420</v>
          </cell>
        </row>
        <row r="579">
          <cell r="A579">
            <v>8520</v>
          </cell>
          <cell r="B579">
            <v>8540</v>
          </cell>
          <cell r="C579">
            <v>1123860</v>
          </cell>
          <cell r="D579">
            <v>1073620</v>
          </cell>
          <cell r="E579">
            <v>924790</v>
          </cell>
          <cell r="F579">
            <v>894790</v>
          </cell>
          <cell r="G579">
            <v>864790</v>
          </cell>
          <cell r="H579">
            <v>834790</v>
          </cell>
          <cell r="I579">
            <v>804790</v>
          </cell>
          <cell r="J579">
            <v>774790</v>
          </cell>
          <cell r="K579">
            <v>744790</v>
          </cell>
          <cell r="L579">
            <v>714790</v>
          </cell>
          <cell r="M579">
            <v>684790</v>
          </cell>
        </row>
        <row r="580">
          <cell r="A580">
            <v>8540</v>
          </cell>
          <cell r="B580">
            <v>8560</v>
          </cell>
          <cell r="C580">
            <v>1128540</v>
          </cell>
          <cell r="D580">
            <v>1078280</v>
          </cell>
          <cell r="E580">
            <v>929160</v>
          </cell>
          <cell r="F580">
            <v>899160</v>
          </cell>
          <cell r="G580">
            <v>869160</v>
          </cell>
          <cell r="H580">
            <v>839160</v>
          </cell>
          <cell r="I580">
            <v>809160</v>
          </cell>
          <cell r="J580">
            <v>779160</v>
          </cell>
          <cell r="K580">
            <v>749160</v>
          </cell>
          <cell r="L580">
            <v>719160</v>
          </cell>
          <cell r="M580">
            <v>689160</v>
          </cell>
        </row>
        <row r="581">
          <cell r="A581">
            <v>8560</v>
          </cell>
          <cell r="B581">
            <v>8580</v>
          </cell>
          <cell r="C581">
            <v>1133220</v>
          </cell>
          <cell r="D581">
            <v>1082930</v>
          </cell>
          <cell r="E581">
            <v>933520</v>
          </cell>
          <cell r="F581">
            <v>903520</v>
          </cell>
          <cell r="G581">
            <v>873520</v>
          </cell>
          <cell r="H581">
            <v>843520</v>
          </cell>
          <cell r="I581">
            <v>813520</v>
          </cell>
          <cell r="J581">
            <v>783520</v>
          </cell>
          <cell r="K581">
            <v>753520</v>
          </cell>
          <cell r="L581">
            <v>723520</v>
          </cell>
          <cell r="M581">
            <v>693520</v>
          </cell>
        </row>
        <row r="582">
          <cell r="A582">
            <v>8580</v>
          </cell>
          <cell r="B582">
            <v>8600</v>
          </cell>
          <cell r="C582">
            <v>1137900</v>
          </cell>
          <cell r="D582">
            <v>1087590</v>
          </cell>
          <cell r="E582">
            <v>937890</v>
          </cell>
          <cell r="F582">
            <v>907890</v>
          </cell>
          <cell r="G582">
            <v>877890</v>
          </cell>
          <cell r="H582">
            <v>847890</v>
          </cell>
          <cell r="I582">
            <v>817890</v>
          </cell>
          <cell r="J582">
            <v>787890</v>
          </cell>
          <cell r="K582">
            <v>757890</v>
          </cell>
          <cell r="L582">
            <v>727890</v>
          </cell>
          <cell r="M582">
            <v>697890</v>
          </cell>
        </row>
        <row r="583">
          <cell r="A583">
            <v>8600</v>
          </cell>
          <cell r="B583">
            <v>8620</v>
          </cell>
          <cell r="C583">
            <v>1142580</v>
          </cell>
          <cell r="D583">
            <v>1092240</v>
          </cell>
          <cell r="E583">
            <v>942260</v>
          </cell>
          <cell r="F583">
            <v>912260</v>
          </cell>
          <cell r="G583">
            <v>882260</v>
          </cell>
          <cell r="H583">
            <v>852260</v>
          </cell>
          <cell r="I583">
            <v>822260</v>
          </cell>
          <cell r="J583">
            <v>792260</v>
          </cell>
          <cell r="K583">
            <v>762260</v>
          </cell>
          <cell r="L583">
            <v>732260</v>
          </cell>
          <cell r="M583">
            <v>702260</v>
          </cell>
        </row>
        <row r="584">
          <cell r="A584">
            <v>8620</v>
          </cell>
          <cell r="B584">
            <v>8640</v>
          </cell>
          <cell r="C584">
            <v>1147260</v>
          </cell>
          <cell r="D584">
            <v>1096900</v>
          </cell>
          <cell r="E584">
            <v>946630</v>
          </cell>
          <cell r="F584">
            <v>916630</v>
          </cell>
          <cell r="G584">
            <v>886630</v>
          </cell>
          <cell r="H584">
            <v>856630</v>
          </cell>
          <cell r="I584">
            <v>826630</v>
          </cell>
          <cell r="J584">
            <v>796630</v>
          </cell>
          <cell r="K584">
            <v>766630</v>
          </cell>
          <cell r="L584">
            <v>736630</v>
          </cell>
          <cell r="M584">
            <v>706630</v>
          </cell>
        </row>
        <row r="585">
          <cell r="A585">
            <v>8640</v>
          </cell>
          <cell r="B585">
            <v>8660</v>
          </cell>
          <cell r="C585">
            <v>1151940</v>
          </cell>
          <cell r="D585">
            <v>1101560</v>
          </cell>
          <cell r="E585">
            <v>951000</v>
          </cell>
          <cell r="F585">
            <v>921000</v>
          </cell>
          <cell r="G585">
            <v>891000</v>
          </cell>
          <cell r="H585">
            <v>861000</v>
          </cell>
          <cell r="I585">
            <v>831000</v>
          </cell>
          <cell r="J585">
            <v>801000</v>
          </cell>
          <cell r="K585">
            <v>771000</v>
          </cell>
          <cell r="L585">
            <v>741000</v>
          </cell>
          <cell r="M585">
            <v>711000</v>
          </cell>
        </row>
        <row r="586">
          <cell r="A586">
            <v>8660</v>
          </cell>
          <cell r="B586">
            <v>8680</v>
          </cell>
          <cell r="C586">
            <v>1156620</v>
          </cell>
          <cell r="D586">
            <v>1106210</v>
          </cell>
          <cell r="E586">
            <v>955360</v>
          </cell>
          <cell r="F586">
            <v>925360</v>
          </cell>
          <cell r="G586">
            <v>895360</v>
          </cell>
          <cell r="H586">
            <v>865360</v>
          </cell>
          <cell r="I586">
            <v>835360</v>
          </cell>
          <cell r="J586">
            <v>805360</v>
          </cell>
          <cell r="K586">
            <v>775360</v>
          </cell>
          <cell r="L586">
            <v>745360</v>
          </cell>
          <cell r="M586">
            <v>715360</v>
          </cell>
        </row>
        <row r="587">
          <cell r="A587">
            <v>8680</v>
          </cell>
          <cell r="B587">
            <v>8700</v>
          </cell>
          <cell r="C587">
            <v>1161300</v>
          </cell>
          <cell r="D587">
            <v>1110870</v>
          </cell>
          <cell r="E587">
            <v>959730</v>
          </cell>
          <cell r="F587">
            <v>929730</v>
          </cell>
          <cell r="G587">
            <v>899730</v>
          </cell>
          <cell r="H587">
            <v>869730</v>
          </cell>
          <cell r="I587">
            <v>839730</v>
          </cell>
          <cell r="J587">
            <v>809730</v>
          </cell>
          <cell r="K587">
            <v>779730</v>
          </cell>
          <cell r="L587">
            <v>749730</v>
          </cell>
          <cell r="M587">
            <v>719730</v>
          </cell>
        </row>
        <row r="588">
          <cell r="A588">
            <v>8700</v>
          </cell>
          <cell r="B588">
            <v>8720</v>
          </cell>
          <cell r="C588">
            <v>1165980</v>
          </cell>
          <cell r="D588">
            <v>1115520</v>
          </cell>
          <cell r="E588">
            <v>964100</v>
          </cell>
          <cell r="F588">
            <v>934100</v>
          </cell>
          <cell r="G588">
            <v>904100</v>
          </cell>
          <cell r="H588">
            <v>874100</v>
          </cell>
          <cell r="I588">
            <v>844100</v>
          </cell>
          <cell r="J588">
            <v>814100</v>
          </cell>
          <cell r="K588">
            <v>784100</v>
          </cell>
          <cell r="L588">
            <v>754100</v>
          </cell>
          <cell r="M588">
            <v>724100</v>
          </cell>
        </row>
        <row r="589">
          <cell r="A589">
            <v>8720</v>
          </cell>
          <cell r="B589">
            <v>8740</v>
          </cell>
          <cell r="C589">
            <v>1170660</v>
          </cell>
          <cell r="D589">
            <v>1120180</v>
          </cell>
          <cell r="E589">
            <v>968470</v>
          </cell>
          <cell r="F589">
            <v>938470</v>
          </cell>
          <cell r="G589">
            <v>908470</v>
          </cell>
          <cell r="H589">
            <v>878470</v>
          </cell>
          <cell r="I589">
            <v>848470</v>
          </cell>
          <cell r="J589">
            <v>818470</v>
          </cell>
          <cell r="K589">
            <v>788470</v>
          </cell>
          <cell r="L589">
            <v>758470</v>
          </cell>
          <cell r="M589">
            <v>728470</v>
          </cell>
        </row>
        <row r="590">
          <cell r="A590">
            <v>8740</v>
          </cell>
          <cell r="B590">
            <v>8760</v>
          </cell>
          <cell r="C590">
            <v>1175340</v>
          </cell>
          <cell r="D590">
            <v>1124840</v>
          </cell>
          <cell r="E590">
            <v>972840</v>
          </cell>
          <cell r="F590">
            <v>942840</v>
          </cell>
          <cell r="G590">
            <v>912840</v>
          </cell>
          <cell r="H590">
            <v>882840</v>
          </cell>
          <cell r="I590">
            <v>852840</v>
          </cell>
          <cell r="J590">
            <v>822840</v>
          </cell>
          <cell r="K590">
            <v>792840</v>
          </cell>
          <cell r="L590">
            <v>762840</v>
          </cell>
          <cell r="M590">
            <v>732840</v>
          </cell>
        </row>
        <row r="591">
          <cell r="A591">
            <v>8760</v>
          </cell>
          <cell r="B591">
            <v>8780</v>
          </cell>
          <cell r="C591">
            <v>1180020</v>
          </cell>
          <cell r="D591">
            <v>1129490</v>
          </cell>
          <cell r="E591">
            <v>977200</v>
          </cell>
          <cell r="F591">
            <v>947200</v>
          </cell>
          <cell r="G591">
            <v>917200</v>
          </cell>
          <cell r="H591">
            <v>887200</v>
          </cell>
          <cell r="I591">
            <v>857200</v>
          </cell>
          <cell r="J591">
            <v>827200</v>
          </cell>
          <cell r="K591">
            <v>797200</v>
          </cell>
          <cell r="L591">
            <v>767200</v>
          </cell>
          <cell r="M591">
            <v>737200</v>
          </cell>
        </row>
        <row r="592">
          <cell r="A592">
            <v>8780</v>
          </cell>
          <cell r="B592">
            <v>8800</v>
          </cell>
          <cell r="C592">
            <v>1184700</v>
          </cell>
          <cell r="D592">
            <v>1134150</v>
          </cell>
          <cell r="E592">
            <v>981570</v>
          </cell>
          <cell r="F592">
            <v>951570</v>
          </cell>
          <cell r="G592">
            <v>921570</v>
          </cell>
          <cell r="H592">
            <v>891570</v>
          </cell>
          <cell r="I592">
            <v>861570</v>
          </cell>
          <cell r="J592">
            <v>831570</v>
          </cell>
          <cell r="K592">
            <v>801570</v>
          </cell>
          <cell r="L592">
            <v>771570</v>
          </cell>
          <cell r="M592">
            <v>741570</v>
          </cell>
        </row>
        <row r="593">
          <cell r="A593">
            <v>8800</v>
          </cell>
          <cell r="B593">
            <v>8820</v>
          </cell>
          <cell r="C593">
            <v>1189380</v>
          </cell>
          <cell r="D593">
            <v>1138800</v>
          </cell>
          <cell r="E593">
            <v>985940</v>
          </cell>
          <cell r="F593">
            <v>955940</v>
          </cell>
          <cell r="G593">
            <v>925940</v>
          </cell>
          <cell r="H593">
            <v>895940</v>
          </cell>
          <cell r="I593">
            <v>865940</v>
          </cell>
          <cell r="J593">
            <v>835940</v>
          </cell>
          <cell r="K593">
            <v>805940</v>
          </cell>
          <cell r="L593">
            <v>775940</v>
          </cell>
          <cell r="M593">
            <v>745940</v>
          </cell>
        </row>
        <row r="594">
          <cell r="A594">
            <v>8820</v>
          </cell>
          <cell r="B594">
            <v>8840</v>
          </cell>
          <cell r="C594">
            <v>1194060</v>
          </cell>
          <cell r="D594">
            <v>1143460</v>
          </cell>
          <cell r="E594">
            <v>990310</v>
          </cell>
          <cell r="F594">
            <v>960310</v>
          </cell>
          <cell r="G594">
            <v>930310</v>
          </cell>
          <cell r="H594">
            <v>900310</v>
          </cell>
          <cell r="I594">
            <v>870310</v>
          </cell>
          <cell r="J594">
            <v>840310</v>
          </cell>
          <cell r="K594">
            <v>810310</v>
          </cell>
          <cell r="L594">
            <v>780310</v>
          </cell>
          <cell r="M594">
            <v>750310</v>
          </cell>
        </row>
        <row r="595">
          <cell r="A595">
            <v>8840</v>
          </cell>
          <cell r="B595">
            <v>8860</v>
          </cell>
          <cell r="C595">
            <v>1198740</v>
          </cell>
          <cell r="D595">
            <v>1148120</v>
          </cell>
          <cell r="E595">
            <v>994680</v>
          </cell>
          <cell r="F595">
            <v>964680</v>
          </cell>
          <cell r="G595">
            <v>934680</v>
          </cell>
          <cell r="H595">
            <v>904680</v>
          </cell>
          <cell r="I595">
            <v>874680</v>
          </cell>
          <cell r="J595">
            <v>844680</v>
          </cell>
          <cell r="K595">
            <v>814680</v>
          </cell>
          <cell r="L595">
            <v>784680</v>
          </cell>
          <cell r="M595">
            <v>754680</v>
          </cell>
        </row>
        <row r="596">
          <cell r="A596">
            <v>8860</v>
          </cell>
          <cell r="B596">
            <v>8880</v>
          </cell>
          <cell r="C596">
            <v>1203420</v>
          </cell>
          <cell r="D596">
            <v>1152770</v>
          </cell>
          <cell r="E596">
            <v>999040</v>
          </cell>
          <cell r="F596">
            <v>969040</v>
          </cell>
          <cell r="G596">
            <v>939040</v>
          </cell>
          <cell r="H596">
            <v>909040</v>
          </cell>
          <cell r="I596">
            <v>879040</v>
          </cell>
          <cell r="J596">
            <v>849040</v>
          </cell>
          <cell r="K596">
            <v>819040</v>
          </cell>
          <cell r="L596">
            <v>789040</v>
          </cell>
          <cell r="M596">
            <v>759040</v>
          </cell>
        </row>
        <row r="597">
          <cell r="A597">
            <v>8880</v>
          </cell>
          <cell r="B597">
            <v>8900</v>
          </cell>
          <cell r="C597">
            <v>1208100</v>
          </cell>
          <cell r="D597">
            <v>1157430</v>
          </cell>
          <cell r="E597">
            <v>1003410</v>
          </cell>
          <cell r="F597">
            <v>973410</v>
          </cell>
          <cell r="G597">
            <v>943410</v>
          </cell>
          <cell r="H597">
            <v>913410</v>
          </cell>
          <cell r="I597">
            <v>883410</v>
          </cell>
          <cell r="J597">
            <v>853410</v>
          </cell>
          <cell r="K597">
            <v>823410</v>
          </cell>
          <cell r="L597">
            <v>793410</v>
          </cell>
          <cell r="M597">
            <v>763410</v>
          </cell>
        </row>
        <row r="598">
          <cell r="A598">
            <v>8900</v>
          </cell>
          <cell r="B598">
            <v>8920</v>
          </cell>
          <cell r="C598">
            <v>1212780</v>
          </cell>
          <cell r="D598">
            <v>1162080</v>
          </cell>
          <cell r="E598">
            <v>1007780</v>
          </cell>
          <cell r="F598">
            <v>977780</v>
          </cell>
          <cell r="G598">
            <v>947780</v>
          </cell>
          <cell r="H598">
            <v>917780</v>
          </cell>
          <cell r="I598">
            <v>887780</v>
          </cell>
          <cell r="J598">
            <v>857780</v>
          </cell>
          <cell r="K598">
            <v>827780</v>
          </cell>
          <cell r="L598">
            <v>797780</v>
          </cell>
          <cell r="M598">
            <v>767780</v>
          </cell>
        </row>
        <row r="599">
          <cell r="A599">
            <v>8920</v>
          </cell>
          <cell r="B599">
            <v>8940</v>
          </cell>
          <cell r="C599">
            <v>1217460</v>
          </cell>
          <cell r="D599">
            <v>1166740</v>
          </cell>
          <cell r="E599">
            <v>1012150</v>
          </cell>
          <cell r="F599">
            <v>982150</v>
          </cell>
          <cell r="G599">
            <v>952150</v>
          </cell>
          <cell r="H599">
            <v>922150</v>
          </cell>
          <cell r="I599">
            <v>892150</v>
          </cell>
          <cell r="J599">
            <v>862150</v>
          </cell>
          <cell r="K599">
            <v>832150</v>
          </cell>
          <cell r="L599">
            <v>802150</v>
          </cell>
          <cell r="M599">
            <v>772150</v>
          </cell>
        </row>
        <row r="600">
          <cell r="A600">
            <v>8940</v>
          </cell>
          <cell r="B600">
            <v>8960</v>
          </cell>
          <cell r="C600">
            <v>1222140</v>
          </cell>
          <cell r="D600">
            <v>1171400</v>
          </cell>
          <cell r="E600">
            <v>1016520</v>
          </cell>
          <cell r="F600">
            <v>986520</v>
          </cell>
          <cell r="G600">
            <v>956520</v>
          </cell>
          <cell r="H600">
            <v>926520</v>
          </cell>
          <cell r="I600">
            <v>896520</v>
          </cell>
          <cell r="J600">
            <v>866520</v>
          </cell>
          <cell r="K600">
            <v>836520</v>
          </cell>
          <cell r="L600">
            <v>806520</v>
          </cell>
          <cell r="M600">
            <v>776520</v>
          </cell>
        </row>
        <row r="601">
          <cell r="A601">
            <v>8960</v>
          </cell>
          <cell r="B601">
            <v>8980</v>
          </cell>
          <cell r="C601">
            <v>1226820</v>
          </cell>
          <cell r="D601">
            <v>1176050</v>
          </cell>
          <cell r="E601">
            <v>1020880</v>
          </cell>
          <cell r="F601">
            <v>990880</v>
          </cell>
          <cell r="G601">
            <v>960880</v>
          </cell>
          <cell r="H601">
            <v>930880</v>
          </cell>
          <cell r="I601">
            <v>900880</v>
          </cell>
          <cell r="J601">
            <v>870880</v>
          </cell>
          <cell r="K601">
            <v>840880</v>
          </cell>
          <cell r="L601">
            <v>810880</v>
          </cell>
          <cell r="M601">
            <v>780880</v>
          </cell>
        </row>
        <row r="602">
          <cell r="A602">
            <v>8980</v>
          </cell>
          <cell r="B602">
            <v>9000</v>
          </cell>
          <cell r="C602">
            <v>1231500</v>
          </cell>
          <cell r="D602">
            <v>1180710</v>
          </cell>
          <cell r="E602">
            <v>1025250</v>
          </cell>
          <cell r="F602">
            <v>995250</v>
          </cell>
          <cell r="G602">
            <v>965250</v>
          </cell>
          <cell r="H602">
            <v>935250</v>
          </cell>
          <cell r="I602">
            <v>905250</v>
          </cell>
          <cell r="J602">
            <v>875250</v>
          </cell>
          <cell r="K602">
            <v>845250</v>
          </cell>
          <cell r="L602">
            <v>815250</v>
          </cell>
          <cell r="M602">
            <v>785250</v>
          </cell>
        </row>
        <row r="603">
          <cell r="A603">
            <v>9000</v>
          </cell>
          <cell r="B603">
            <v>9020</v>
          </cell>
          <cell r="C603">
            <v>1236180</v>
          </cell>
          <cell r="D603">
            <v>1185360</v>
          </cell>
          <cell r="E603">
            <v>1029620</v>
          </cell>
          <cell r="F603">
            <v>999620</v>
          </cell>
          <cell r="G603">
            <v>969620</v>
          </cell>
          <cell r="H603">
            <v>939620</v>
          </cell>
          <cell r="I603">
            <v>909620</v>
          </cell>
          <cell r="J603">
            <v>879620</v>
          </cell>
          <cell r="K603">
            <v>849620</v>
          </cell>
          <cell r="L603">
            <v>819620</v>
          </cell>
          <cell r="M603">
            <v>789620</v>
          </cell>
        </row>
        <row r="604">
          <cell r="A604">
            <v>9020</v>
          </cell>
          <cell r="B604">
            <v>9040</v>
          </cell>
          <cell r="C604">
            <v>1240860</v>
          </cell>
          <cell r="D604">
            <v>1190020</v>
          </cell>
          <cell r="E604">
            <v>1033990</v>
          </cell>
          <cell r="F604">
            <v>1003990</v>
          </cell>
          <cell r="G604">
            <v>973990</v>
          </cell>
          <cell r="H604">
            <v>943990</v>
          </cell>
          <cell r="I604">
            <v>913990</v>
          </cell>
          <cell r="J604">
            <v>883990</v>
          </cell>
          <cell r="K604">
            <v>853990</v>
          </cell>
          <cell r="L604">
            <v>823990</v>
          </cell>
          <cell r="M604">
            <v>793990</v>
          </cell>
        </row>
        <row r="605">
          <cell r="A605">
            <v>9040</v>
          </cell>
          <cell r="B605">
            <v>9060</v>
          </cell>
          <cell r="C605">
            <v>1245540</v>
          </cell>
          <cell r="D605">
            <v>1194680</v>
          </cell>
          <cell r="E605">
            <v>1038360</v>
          </cell>
          <cell r="F605">
            <v>1008360</v>
          </cell>
          <cell r="G605">
            <v>978360</v>
          </cell>
          <cell r="H605">
            <v>948360</v>
          </cell>
          <cell r="I605">
            <v>918360</v>
          </cell>
          <cell r="J605">
            <v>888360</v>
          </cell>
          <cell r="K605">
            <v>858360</v>
          </cell>
          <cell r="L605">
            <v>828360</v>
          </cell>
          <cell r="M605">
            <v>798360</v>
          </cell>
        </row>
        <row r="606">
          <cell r="A606">
            <v>9060</v>
          </cell>
          <cell r="B606">
            <v>9080</v>
          </cell>
          <cell r="C606">
            <v>1250220</v>
          </cell>
          <cell r="D606">
            <v>1199330</v>
          </cell>
          <cell r="E606">
            <v>1042720</v>
          </cell>
          <cell r="F606">
            <v>1012720</v>
          </cell>
          <cell r="G606">
            <v>982720</v>
          </cell>
          <cell r="H606">
            <v>952720</v>
          </cell>
          <cell r="I606">
            <v>922720</v>
          </cell>
          <cell r="J606">
            <v>892720</v>
          </cell>
          <cell r="K606">
            <v>862720</v>
          </cell>
          <cell r="L606">
            <v>832720</v>
          </cell>
          <cell r="M606">
            <v>802720</v>
          </cell>
        </row>
        <row r="607">
          <cell r="A607">
            <v>9080</v>
          </cell>
          <cell r="B607">
            <v>9100</v>
          </cell>
          <cell r="C607">
            <v>1254900</v>
          </cell>
          <cell r="D607">
            <v>1203990</v>
          </cell>
          <cell r="E607">
            <v>1047090</v>
          </cell>
          <cell r="F607">
            <v>1017090</v>
          </cell>
          <cell r="G607">
            <v>987090</v>
          </cell>
          <cell r="H607">
            <v>957090</v>
          </cell>
          <cell r="I607">
            <v>927090</v>
          </cell>
          <cell r="J607">
            <v>897090</v>
          </cell>
          <cell r="K607">
            <v>867090</v>
          </cell>
          <cell r="L607">
            <v>837090</v>
          </cell>
          <cell r="M607">
            <v>807090</v>
          </cell>
        </row>
        <row r="608">
          <cell r="A608">
            <v>9100</v>
          </cell>
          <cell r="B608">
            <v>9120</v>
          </cell>
          <cell r="C608">
            <v>1259580</v>
          </cell>
          <cell r="D608">
            <v>1208640</v>
          </cell>
          <cell r="E608">
            <v>1051460</v>
          </cell>
          <cell r="F608">
            <v>1021460</v>
          </cell>
          <cell r="G608">
            <v>991460</v>
          </cell>
          <cell r="H608">
            <v>961460</v>
          </cell>
          <cell r="I608">
            <v>931460</v>
          </cell>
          <cell r="J608">
            <v>901460</v>
          </cell>
          <cell r="K608">
            <v>871460</v>
          </cell>
          <cell r="L608">
            <v>841460</v>
          </cell>
          <cell r="M608">
            <v>811460</v>
          </cell>
        </row>
        <row r="609">
          <cell r="A609">
            <v>9120</v>
          </cell>
          <cell r="B609">
            <v>9140</v>
          </cell>
          <cell r="C609">
            <v>1264260</v>
          </cell>
          <cell r="D609">
            <v>1213300</v>
          </cell>
          <cell r="E609">
            <v>1055830</v>
          </cell>
          <cell r="F609">
            <v>1025830</v>
          </cell>
          <cell r="G609">
            <v>995830</v>
          </cell>
          <cell r="H609">
            <v>965830</v>
          </cell>
          <cell r="I609">
            <v>935830</v>
          </cell>
          <cell r="J609">
            <v>905830</v>
          </cell>
          <cell r="K609">
            <v>875830</v>
          </cell>
          <cell r="L609">
            <v>845830</v>
          </cell>
          <cell r="M609">
            <v>815830</v>
          </cell>
        </row>
        <row r="610">
          <cell r="A610">
            <v>9140</v>
          </cell>
          <cell r="B610">
            <v>9160</v>
          </cell>
          <cell r="C610">
            <v>1268940</v>
          </cell>
          <cell r="D610">
            <v>1217960</v>
          </cell>
          <cell r="E610">
            <v>1060200</v>
          </cell>
          <cell r="F610">
            <v>1030200</v>
          </cell>
          <cell r="G610">
            <v>1000200</v>
          </cell>
          <cell r="H610">
            <v>970200</v>
          </cell>
          <cell r="I610">
            <v>940200</v>
          </cell>
          <cell r="J610">
            <v>910200</v>
          </cell>
          <cell r="K610">
            <v>880200</v>
          </cell>
          <cell r="L610">
            <v>850200</v>
          </cell>
          <cell r="M610">
            <v>820200</v>
          </cell>
        </row>
        <row r="611">
          <cell r="A611">
            <v>9160</v>
          </cell>
          <cell r="B611">
            <v>9180</v>
          </cell>
          <cell r="C611">
            <v>1273620</v>
          </cell>
          <cell r="D611">
            <v>1222610</v>
          </cell>
          <cell r="E611">
            <v>1064560</v>
          </cell>
          <cell r="F611">
            <v>1034560</v>
          </cell>
          <cell r="G611">
            <v>1004560</v>
          </cell>
          <cell r="H611">
            <v>974560</v>
          </cell>
          <cell r="I611">
            <v>944560</v>
          </cell>
          <cell r="J611">
            <v>914560</v>
          </cell>
          <cell r="K611">
            <v>884560</v>
          </cell>
          <cell r="L611">
            <v>854560</v>
          </cell>
          <cell r="M611">
            <v>824560</v>
          </cell>
        </row>
        <row r="612">
          <cell r="A612">
            <v>9180</v>
          </cell>
          <cell r="B612">
            <v>9200</v>
          </cell>
          <cell r="C612">
            <v>1278300</v>
          </cell>
          <cell r="D612">
            <v>1227270</v>
          </cell>
          <cell r="E612">
            <v>1068930</v>
          </cell>
          <cell r="F612">
            <v>1038930</v>
          </cell>
          <cell r="G612">
            <v>1008930</v>
          </cell>
          <cell r="H612">
            <v>978930</v>
          </cell>
          <cell r="I612">
            <v>948930</v>
          </cell>
          <cell r="J612">
            <v>918930</v>
          </cell>
          <cell r="K612">
            <v>888930</v>
          </cell>
          <cell r="L612">
            <v>858930</v>
          </cell>
          <cell r="M612">
            <v>828930</v>
          </cell>
        </row>
        <row r="613">
          <cell r="A613">
            <v>9200</v>
          </cell>
          <cell r="B613">
            <v>9220</v>
          </cell>
          <cell r="C613">
            <v>1282980</v>
          </cell>
          <cell r="D613">
            <v>1231920</v>
          </cell>
          <cell r="E613">
            <v>1073300</v>
          </cell>
          <cell r="F613">
            <v>1043300</v>
          </cell>
          <cell r="G613">
            <v>1013300</v>
          </cell>
          <cell r="H613">
            <v>983300</v>
          </cell>
          <cell r="I613">
            <v>953300</v>
          </cell>
          <cell r="J613">
            <v>923300</v>
          </cell>
          <cell r="K613">
            <v>893300</v>
          </cell>
          <cell r="L613">
            <v>863300</v>
          </cell>
          <cell r="M613">
            <v>833300</v>
          </cell>
        </row>
        <row r="614">
          <cell r="A614">
            <v>9220</v>
          </cell>
          <cell r="B614">
            <v>9240</v>
          </cell>
          <cell r="C614">
            <v>1289640</v>
          </cell>
          <cell r="D614">
            <v>1236580</v>
          </cell>
          <cell r="E614">
            <v>1077670</v>
          </cell>
          <cell r="F614">
            <v>1047670</v>
          </cell>
          <cell r="G614">
            <v>1017670</v>
          </cell>
          <cell r="H614">
            <v>987670</v>
          </cell>
          <cell r="I614">
            <v>957670</v>
          </cell>
          <cell r="J614">
            <v>927670</v>
          </cell>
          <cell r="K614">
            <v>897670</v>
          </cell>
          <cell r="L614">
            <v>867670</v>
          </cell>
          <cell r="M614">
            <v>837670</v>
          </cell>
        </row>
        <row r="615">
          <cell r="A615">
            <v>9240</v>
          </cell>
          <cell r="B615">
            <v>9260</v>
          </cell>
          <cell r="C615">
            <v>1296470</v>
          </cell>
          <cell r="D615">
            <v>1241240</v>
          </cell>
          <cell r="E615">
            <v>1082040</v>
          </cell>
          <cell r="F615">
            <v>1052040</v>
          </cell>
          <cell r="G615">
            <v>1022040</v>
          </cell>
          <cell r="H615">
            <v>992040</v>
          </cell>
          <cell r="I615">
            <v>962040</v>
          </cell>
          <cell r="J615">
            <v>932040</v>
          </cell>
          <cell r="K615">
            <v>902040</v>
          </cell>
          <cell r="L615">
            <v>872040</v>
          </cell>
          <cell r="M615">
            <v>842040</v>
          </cell>
        </row>
        <row r="616">
          <cell r="A616">
            <v>9260</v>
          </cell>
          <cell r="B616">
            <v>9280</v>
          </cell>
          <cell r="C616">
            <v>1303290</v>
          </cell>
          <cell r="D616">
            <v>1245890</v>
          </cell>
          <cell r="E616">
            <v>1086400</v>
          </cell>
          <cell r="F616">
            <v>1056400</v>
          </cell>
          <cell r="G616">
            <v>1026400</v>
          </cell>
          <cell r="H616">
            <v>996400</v>
          </cell>
          <cell r="I616">
            <v>966400</v>
          </cell>
          <cell r="J616">
            <v>936400</v>
          </cell>
          <cell r="K616">
            <v>906400</v>
          </cell>
          <cell r="L616">
            <v>876400</v>
          </cell>
          <cell r="M616">
            <v>846400</v>
          </cell>
        </row>
        <row r="617">
          <cell r="A617">
            <v>9280</v>
          </cell>
          <cell r="B617">
            <v>9300</v>
          </cell>
          <cell r="C617">
            <v>1310120</v>
          </cell>
          <cell r="D617">
            <v>1250550</v>
          </cell>
          <cell r="E617">
            <v>1090770</v>
          </cell>
          <cell r="F617">
            <v>1060770</v>
          </cell>
          <cell r="G617">
            <v>1030770</v>
          </cell>
          <cell r="H617">
            <v>1000770</v>
          </cell>
          <cell r="I617">
            <v>970770</v>
          </cell>
          <cell r="J617">
            <v>940770</v>
          </cell>
          <cell r="K617">
            <v>910770</v>
          </cell>
          <cell r="L617">
            <v>880770</v>
          </cell>
          <cell r="M617">
            <v>850770</v>
          </cell>
        </row>
        <row r="618">
          <cell r="A618">
            <v>9300</v>
          </cell>
          <cell r="B618">
            <v>9320</v>
          </cell>
          <cell r="C618">
            <v>1316940</v>
          </cell>
          <cell r="D618">
            <v>1255200</v>
          </cell>
          <cell r="E618">
            <v>1095140</v>
          </cell>
          <cell r="F618">
            <v>1065140</v>
          </cell>
          <cell r="G618">
            <v>1035140</v>
          </cell>
          <cell r="H618">
            <v>1005140</v>
          </cell>
          <cell r="I618">
            <v>975140</v>
          </cell>
          <cell r="J618">
            <v>945140</v>
          </cell>
          <cell r="K618">
            <v>915140</v>
          </cell>
          <cell r="L618">
            <v>885140</v>
          </cell>
          <cell r="M618">
            <v>855140</v>
          </cell>
        </row>
        <row r="619">
          <cell r="A619">
            <v>9320</v>
          </cell>
          <cell r="B619">
            <v>9340</v>
          </cell>
          <cell r="C619">
            <v>1323770</v>
          </cell>
          <cell r="D619">
            <v>1259860</v>
          </cell>
          <cell r="E619">
            <v>1099510</v>
          </cell>
          <cell r="F619">
            <v>1069510</v>
          </cell>
          <cell r="G619">
            <v>1039510</v>
          </cell>
          <cell r="H619">
            <v>1009510</v>
          </cell>
          <cell r="I619">
            <v>979510</v>
          </cell>
          <cell r="J619">
            <v>949510</v>
          </cell>
          <cell r="K619">
            <v>919510</v>
          </cell>
          <cell r="L619">
            <v>889510</v>
          </cell>
          <cell r="M619">
            <v>859510</v>
          </cell>
        </row>
        <row r="620">
          <cell r="A620">
            <v>9340</v>
          </cell>
          <cell r="B620">
            <v>9360</v>
          </cell>
          <cell r="C620">
            <v>1330590</v>
          </cell>
          <cell r="D620">
            <v>1264520</v>
          </cell>
          <cell r="E620">
            <v>1103880</v>
          </cell>
          <cell r="F620">
            <v>1073880</v>
          </cell>
          <cell r="G620">
            <v>1043880</v>
          </cell>
          <cell r="H620">
            <v>1013880</v>
          </cell>
          <cell r="I620">
            <v>983880</v>
          </cell>
          <cell r="J620">
            <v>953880</v>
          </cell>
          <cell r="K620">
            <v>923880</v>
          </cell>
          <cell r="L620">
            <v>893880</v>
          </cell>
          <cell r="M620">
            <v>863880</v>
          </cell>
        </row>
        <row r="621">
          <cell r="A621">
            <v>9360</v>
          </cell>
          <cell r="B621">
            <v>9380</v>
          </cell>
          <cell r="C621">
            <v>1337420</v>
          </cell>
          <cell r="D621">
            <v>1269170</v>
          </cell>
          <cell r="E621">
            <v>1108240</v>
          </cell>
          <cell r="F621">
            <v>1078240</v>
          </cell>
          <cell r="G621">
            <v>1048240</v>
          </cell>
          <cell r="H621">
            <v>1018240</v>
          </cell>
          <cell r="I621">
            <v>988240</v>
          </cell>
          <cell r="J621">
            <v>958240</v>
          </cell>
          <cell r="K621">
            <v>928240</v>
          </cell>
          <cell r="L621">
            <v>898240</v>
          </cell>
          <cell r="M621">
            <v>868240</v>
          </cell>
        </row>
        <row r="622">
          <cell r="A622">
            <v>9380</v>
          </cell>
          <cell r="B622">
            <v>9400</v>
          </cell>
          <cell r="C622">
            <v>1344240</v>
          </cell>
          <cell r="D622">
            <v>1273830</v>
          </cell>
          <cell r="E622">
            <v>1112610</v>
          </cell>
          <cell r="F622">
            <v>1082610</v>
          </cell>
          <cell r="G622">
            <v>1052610</v>
          </cell>
          <cell r="H622">
            <v>1022610</v>
          </cell>
          <cell r="I622">
            <v>992610</v>
          </cell>
          <cell r="J622">
            <v>962610</v>
          </cell>
          <cell r="K622">
            <v>932610</v>
          </cell>
          <cell r="L622">
            <v>902610</v>
          </cell>
          <cell r="M622">
            <v>872610</v>
          </cell>
        </row>
        <row r="623">
          <cell r="A623">
            <v>9400</v>
          </cell>
          <cell r="B623">
            <v>9420</v>
          </cell>
          <cell r="C623">
            <v>1351070</v>
          </cell>
          <cell r="D623">
            <v>1278480</v>
          </cell>
          <cell r="E623">
            <v>1116980</v>
          </cell>
          <cell r="F623">
            <v>1086980</v>
          </cell>
          <cell r="G623">
            <v>1056980</v>
          </cell>
          <cell r="H623">
            <v>1026980</v>
          </cell>
          <cell r="I623">
            <v>996980</v>
          </cell>
          <cell r="J623">
            <v>966980</v>
          </cell>
          <cell r="K623">
            <v>936980</v>
          </cell>
          <cell r="L623">
            <v>906980</v>
          </cell>
          <cell r="M623">
            <v>876980</v>
          </cell>
        </row>
        <row r="624">
          <cell r="A624">
            <v>9420</v>
          </cell>
          <cell r="B624">
            <v>9440</v>
          </cell>
          <cell r="C624">
            <v>1357890</v>
          </cell>
          <cell r="D624">
            <v>1283140</v>
          </cell>
          <cell r="E624">
            <v>1121350</v>
          </cell>
          <cell r="F624">
            <v>1091350</v>
          </cell>
          <cell r="G624">
            <v>1061350</v>
          </cell>
          <cell r="H624">
            <v>1031350</v>
          </cell>
          <cell r="I624">
            <v>1001350</v>
          </cell>
          <cell r="J624">
            <v>971350</v>
          </cell>
          <cell r="K624">
            <v>941350</v>
          </cell>
          <cell r="L624">
            <v>911350</v>
          </cell>
          <cell r="M624">
            <v>881350</v>
          </cell>
        </row>
        <row r="625">
          <cell r="A625">
            <v>9440</v>
          </cell>
          <cell r="B625">
            <v>9460</v>
          </cell>
          <cell r="C625">
            <v>1364720</v>
          </cell>
          <cell r="D625">
            <v>1289840</v>
          </cell>
          <cell r="E625">
            <v>1125720</v>
          </cell>
          <cell r="F625">
            <v>1095720</v>
          </cell>
          <cell r="G625">
            <v>1065720</v>
          </cell>
          <cell r="H625">
            <v>1035720</v>
          </cell>
          <cell r="I625">
            <v>1005720</v>
          </cell>
          <cell r="J625">
            <v>975720</v>
          </cell>
          <cell r="K625">
            <v>945720</v>
          </cell>
          <cell r="L625">
            <v>915720</v>
          </cell>
          <cell r="M625">
            <v>885720</v>
          </cell>
        </row>
        <row r="626">
          <cell r="A626">
            <v>9460</v>
          </cell>
          <cell r="B626">
            <v>9480</v>
          </cell>
          <cell r="C626">
            <v>1371540</v>
          </cell>
          <cell r="D626">
            <v>1296630</v>
          </cell>
          <cell r="E626">
            <v>1130080</v>
          </cell>
          <cell r="F626">
            <v>1100080</v>
          </cell>
          <cell r="G626">
            <v>1070080</v>
          </cell>
          <cell r="H626">
            <v>1040080</v>
          </cell>
          <cell r="I626">
            <v>1010080</v>
          </cell>
          <cell r="J626">
            <v>980080</v>
          </cell>
          <cell r="K626">
            <v>950080</v>
          </cell>
          <cell r="L626">
            <v>920080</v>
          </cell>
          <cell r="M626">
            <v>890080</v>
          </cell>
        </row>
        <row r="627">
          <cell r="A627">
            <v>9480</v>
          </cell>
          <cell r="B627">
            <v>9500</v>
          </cell>
          <cell r="C627">
            <v>1378370</v>
          </cell>
          <cell r="D627">
            <v>1303420</v>
          </cell>
          <cell r="E627">
            <v>1134450</v>
          </cell>
          <cell r="F627">
            <v>1104450</v>
          </cell>
          <cell r="G627">
            <v>1074450</v>
          </cell>
          <cell r="H627">
            <v>1044450</v>
          </cell>
          <cell r="I627">
            <v>1014450</v>
          </cell>
          <cell r="J627">
            <v>984450</v>
          </cell>
          <cell r="K627">
            <v>954450</v>
          </cell>
          <cell r="L627">
            <v>924450</v>
          </cell>
          <cell r="M627">
            <v>894450</v>
          </cell>
        </row>
        <row r="628">
          <cell r="A628">
            <v>9500</v>
          </cell>
          <cell r="B628">
            <v>9520</v>
          </cell>
          <cell r="C628">
            <v>1385190</v>
          </cell>
          <cell r="D628">
            <v>1310210</v>
          </cell>
          <cell r="E628">
            <v>1138820</v>
          </cell>
          <cell r="F628">
            <v>1108820</v>
          </cell>
          <cell r="G628">
            <v>1078820</v>
          </cell>
          <cell r="H628">
            <v>1048820</v>
          </cell>
          <cell r="I628">
            <v>1018820</v>
          </cell>
          <cell r="J628">
            <v>988820</v>
          </cell>
          <cell r="K628">
            <v>958820</v>
          </cell>
          <cell r="L628">
            <v>928820</v>
          </cell>
          <cell r="M628">
            <v>898820</v>
          </cell>
        </row>
        <row r="629">
          <cell r="A629">
            <v>9520</v>
          </cell>
          <cell r="B629">
            <v>9540</v>
          </cell>
          <cell r="C629">
            <v>1392020</v>
          </cell>
          <cell r="D629">
            <v>1317000</v>
          </cell>
          <cell r="E629">
            <v>1143190</v>
          </cell>
          <cell r="F629">
            <v>1113190</v>
          </cell>
          <cell r="G629">
            <v>1083190</v>
          </cell>
          <cell r="H629">
            <v>1053190</v>
          </cell>
          <cell r="I629">
            <v>1023190</v>
          </cell>
          <cell r="J629">
            <v>993190</v>
          </cell>
          <cell r="K629">
            <v>963190</v>
          </cell>
          <cell r="L629">
            <v>933190</v>
          </cell>
          <cell r="M629">
            <v>903190</v>
          </cell>
        </row>
        <row r="630">
          <cell r="A630">
            <v>9540</v>
          </cell>
          <cell r="B630">
            <v>9560</v>
          </cell>
          <cell r="C630">
            <v>1398840</v>
          </cell>
          <cell r="D630">
            <v>1323790</v>
          </cell>
          <cell r="E630">
            <v>1147560</v>
          </cell>
          <cell r="F630">
            <v>1117560</v>
          </cell>
          <cell r="G630">
            <v>1087560</v>
          </cell>
          <cell r="H630">
            <v>1057560</v>
          </cell>
          <cell r="I630">
            <v>1027560</v>
          </cell>
          <cell r="J630">
            <v>997560</v>
          </cell>
          <cell r="K630">
            <v>967560</v>
          </cell>
          <cell r="L630">
            <v>937560</v>
          </cell>
          <cell r="M630">
            <v>907560</v>
          </cell>
        </row>
        <row r="631">
          <cell r="A631">
            <v>9560</v>
          </cell>
          <cell r="B631">
            <v>9580</v>
          </cell>
          <cell r="C631">
            <v>1405670</v>
          </cell>
          <cell r="D631">
            <v>1330580</v>
          </cell>
          <cell r="E631">
            <v>1151920</v>
          </cell>
          <cell r="F631">
            <v>1121920</v>
          </cell>
          <cell r="G631">
            <v>1091920</v>
          </cell>
          <cell r="H631">
            <v>1061920</v>
          </cell>
          <cell r="I631">
            <v>1031920</v>
          </cell>
          <cell r="J631">
            <v>1001920</v>
          </cell>
          <cell r="K631">
            <v>971920</v>
          </cell>
          <cell r="L631">
            <v>941920</v>
          </cell>
          <cell r="M631">
            <v>911920</v>
          </cell>
        </row>
        <row r="632">
          <cell r="A632">
            <v>9580</v>
          </cell>
          <cell r="B632">
            <v>9600</v>
          </cell>
          <cell r="C632">
            <v>1412490</v>
          </cell>
          <cell r="D632">
            <v>1337370</v>
          </cell>
          <cell r="E632">
            <v>1156290</v>
          </cell>
          <cell r="F632">
            <v>1126290</v>
          </cell>
          <cell r="G632">
            <v>1096290</v>
          </cell>
          <cell r="H632">
            <v>1066290</v>
          </cell>
          <cell r="I632">
            <v>1036290</v>
          </cell>
          <cell r="J632">
            <v>1006290</v>
          </cell>
          <cell r="K632">
            <v>976290</v>
          </cell>
          <cell r="L632">
            <v>946290</v>
          </cell>
          <cell r="M632">
            <v>916290</v>
          </cell>
        </row>
        <row r="633">
          <cell r="A633">
            <v>9600</v>
          </cell>
          <cell r="B633">
            <v>9620</v>
          </cell>
          <cell r="C633">
            <v>1419320</v>
          </cell>
          <cell r="D633">
            <v>1344160</v>
          </cell>
          <cell r="E633">
            <v>1160660</v>
          </cell>
          <cell r="F633">
            <v>1130660</v>
          </cell>
          <cell r="G633">
            <v>1100660</v>
          </cell>
          <cell r="H633">
            <v>1070660</v>
          </cell>
          <cell r="I633">
            <v>1040660</v>
          </cell>
          <cell r="J633">
            <v>1010660</v>
          </cell>
          <cell r="K633">
            <v>980660</v>
          </cell>
          <cell r="L633">
            <v>950660</v>
          </cell>
          <cell r="M633">
            <v>920660</v>
          </cell>
        </row>
        <row r="634">
          <cell r="A634">
            <v>9620</v>
          </cell>
          <cell r="B634">
            <v>9640</v>
          </cell>
          <cell r="C634">
            <v>1426140</v>
          </cell>
          <cell r="D634">
            <v>1350950</v>
          </cell>
          <cell r="E634">
            <v>1165030</v>
          </cell>
          <cell r="F634">
            <v>1135030</v>
          </cell>
          <cell r="G634">
            <v>1105030</v>
          </cell>
          <cell r="H634">
            <v>1075030</v>
          </cell>
          <cell r="I634">
            <v>1045030</v>
          </cell>
          <cell r="J634">
            <v>1015030</v>
          </cell>
          <cell r="K634">
            <v>985030</v>
          </cell>
          <cell r="L634">
            <v>955030</v>
          </cell>
          <cell r="M634">
            <v>925030</v>
          </cell>
        </row>
        <row r="635">
          <cell r="A635">
            <v>9640</v>
          </cell>
          <cell r="B635">
            <v>9660</v>
          </cell>
          <cell r="C635">
            <v>1432970</v>
          </cell>
          <cell r="D635">
            <v>1357740</v>
          </cell>
          <cell r="E635">
            <v>1169400</v>
          </cell>
          <cell r="F635">
            <v>1139400</v>
          </cell>
          <cell r="G635">
            <v>1109400</v>
          </cell>
          <cell r="H635">
            <v>1079400</v>
          </cell>
          <cell r="I635">
            <v>1049400</v>
          </cell>
          <cell r="J635">
            <v>1019400</v>
          </cell>
          <cell r="K635">
            <v>989400</v>
          </cell>
          <cell r="L635">
            <v>959400</v>
          </cell>
          <cell r="M635">
            <v>929400</v>
          </cell>
        </row>
        <row r="636">
          <cell r="A636">
            <v>9660</v>
          </cell>
          <cell r="B636">
            <v>9680</v>
          </cell>
          <cell r="C636">
            <v>1439790</v>
          </cell>
          <cell r="D636">
            <v>1364530</v>
          </cell>
          <cell r="E636">
            <v>1173760</v>
          </cell>
          <cell r="F636">
            <v>1143760</v>
          </cell>
          <cell r="G636">
            <v>1113760</v>
          </cell>
          <cell r="H636">
            <v>1083760</v>
          </cell>
          <cell r="I636">
            <v>1053760</v>
          </cell>
          <cell r="J636">
            <v>1023760</v>
          </cell>
          <cell r="K636">
            <v>993760</v>
          </cell>
          <cell r="L636">
            <v>963760</v>
          </cell>
          <cell r="M636">
            <v>933760</v>
          </cell>
        </row>
        <row r="637">
          <cell r="A637">
            <v>9680</v>
          </cell>
          <cell r="B637">
            <v>9700</v>
          </cell>
          <cell r="C637">
            <v>1446620</v>
          </cell>
          <cell r="D637">
            <v>1371320</v>
          </cell>
          <cell r="E637">
            <v>1178130</v>
          </cell>
          <cell r="F637">
            <v>1148130</v>
          </cell>
          <cell r="G637">
            <v>1118130</v>
          </cell>
          <cell r="H637">
            <v>1088130</v>
          </cell>
          <cell r="I637">
            <v>1058130</v>
          </cell>
          <cell r="J637">
            <v>1028130</v>
          </cell>
          <cell r="K637">
            <v>998130</v>
          </cell>
          <cell r="L637">
            <v>968130</v>
          </cell>
          <cell r="M637">
            <v>938130</v>
          </cell>
        </row>
        <row r="638">
          <cell r="A638">
            <v>9700</v>
          </cell>
          <cell r="B638">
            <v>9720</v>
          </cell>
          <cell r="C638">
            <v>1453440</v>
          </cell>
          <cell r="D638">
            <v>1378110</v>
          </cell>
          <cell r="E638">
            <v>1182500</v>
          </cell>
          <cell r="F638">
            <v>1152500</v>
          </cell>
          <cell r="G638">
            <v>1122500</v>
          </cell>
          <cell r="H638">
            <v>1092500</v>
          </cell>
          <cell r="I638">
            <v>1062500</v>
          </cell>
          <cell r="J638">
            <v>1032500</v>
          </cell>
          <cell r="K638">
            <v>1002500</v>
          </cell>
          <cell r="L638">
            <v>972500</v>
          </cell>
          <cell r="M638">
            <v>942500</v>
          </cell>
        </row>
        <row r="639">
          <cell r="A639">
            <v>9720</v>
          </cell>
          <cell r="B639">
            <v>9740</v>
          </cell>
          <cell r="C639">
            <v>1460270</v>
          </cell>
          <cell r="D639">
            <v>1384900</v>
          </cell>
          <cell r="E639">
            <v>1186870</v>
          </cell>
          <cell r="F639">
            <v>1156870</v>
          </cell>
          <cell r="G639">
            <v>1126870</v>
          </cell>
          <cell r="H639">
            <v>1096870</v>
          </cell>
          <cell r="I639">
            <v>1066870</v>
          </cell>
          <cell r="J639">
            <v>1036870</v>
          </cell>
          <cell r="K639">
            <v>1006870</v>
          </cell>
          <cell r="L639">
            <v>976870</v>
          </cell>
          <cell r="M639">
            <v>946870</v>
          </cell>
        </row>
        <row r="640">
          <cell r="A640">
            <v>9740</v>
          </cell>
          <cell r="B640">
            <v>9760</v>
          </cell>
          <cell r="C640">
            <v>1467090</v>
          </cell>
          <cell r="D640">
            <v>1391690</v>
          </cell>
          <cell r="E640">
            <v>1191240</v>
          </cell>
          <cell r="F640">
            <v>1161240</v>
          </cell>
          <cell r="G640">
            <v>1131240</v>
          </cell>
          <cell r="H640">
            <v>1101240</v>
          </cell>
          <cell r="I640">
            <v>1071240</v>
          </cell>
          <cell r="J640">
            <v>1041240</v>
          </cell>
          <cell r="K640">
            <v>1011240</v>
          </cell>
          <cell r="L640">
            <v>981240</v>
          </cell>
          <cell r="M640">
            <v>951240</v>
          </cell>
        </row>
        <row r="641">
          <cell r="A641">
            <v>9760</v>
          </cell>
          <cell r="B641">
            <v>9780</v>
          </cell>
          <cell r="C641">
            <v>1473920</v>
          </cell>
          <cell r="D641">
            <v>1398480</v>
          </cell>
          <cell r="E641">
            <v>1195600</v>
          </cell>
          <cell r="F641">
            <v>1165600</v>
          </cell>
          <cell r="G641">
            <v>1135600</v>
          </cell>
          <cell r="H641">
            <v>1105600</v>
          </cell>
          <cell r="I641">
            <v>1075600</v>
          </cell>
          <cell r="J641">
            <v>1045600</v>
          </cell>
          <cell r="K641">
            <v>1015600</v>
          </cell>
          <cell r="L641">
            <v>985600</v>
          </cell>
          <cell r="M641">
            <v>955600</v>
          </cell>
        </row>
        <row r="642">
          <cell r="A642">
            <v>9780</v>
          </cell>
          <cell r="B642">
            <v>9800</v>
          </cell>
          <cell r="C642">
            <v>1480740</v>
          </cell>
          <cell r="D642">
            <v>1405270</v>
          </cell>
          <cell r="E642">
            <v>1199970</v>
          </cell>
          <cell r="F642">
            <v>1169970</v>
          </cell>
          <cell r="G642">
            <v>1139970</v>
          </cell>
          <cell r="H642">
            <v>1109970</v>
          </cell>
          <cell r="I642">
            <v>1079970</v>
          </cell>
          <cell r="J642">
            <v>1049970</v>
          </cell>
          <cell r="K642">
            <v>1019970</v>
          </cell>
          <cell r="L642">
            <v>989970</v>
          </cell>
          <cell r="M642">
            <v>959970</v>
          </cell>
        </row>
        <row r="643">
          <cell r="A643">
            <v>9800</v>
          </cell>
          <cell r="B643">
            <v>9820</v>
          </cell>
          <cell r="C643">
            <v>1487570</v>
          </cell>
          <cell r="D643">
            <v>1412060</v>
          </cell>
          <cell r="E643">
            <v>1204340</v>
          </cell>
          <cell r="F643">
            <v>1174340</v>
          </cell>
          <cell r="G643">
            <v>1144340</v>
          </cell>
          <cell r="H643">
            <v>1114340</v>
          </cell>
          <cell r="I643">
            <v>1084340</v>
          </cell>
          <cell r="J643">
            <v>1054340</v>
          </cell>
          <cell r="K643">
            <v>1024340</v>
          </cell>
          <cell r="L643">
            <v>994340</v>
          </cell>
          <cell r="M643">
            <v>964340</v>
          </cell>
        </row>
        <row r="644">
          <cell r="A644">
            <v>9820</v>
          </cell>
          <cell r="B644">
            <v>9840</v>
          </cell>
          <cell r="C644">
            <v>1494390</v>
          </cell>
          <cell r="D644">
            <v>1418850</v>
          </cell>
          <cell r="E644">
            <v>1208710</v>
          </cell>
          <cell r="F644">
            <v>1178710</v>
          </cell>
          <cell r="G644">
            <v>1148710</v>
          </cell>
          <cell r="H644">
            <v>1118710</v>
          </cell>
          <cell r="I644">
            <v>1088710</v>
          </cell>
          <cell r="J644">
            <v>1058710</v>
          </cell>
          <cell r="K644">
            <v>1028710</v>
          </cell>
          <cell r="L644">
            <v>998710</v>
          </cell>
          <cell r="M644">
            <v>968710</v>
          </cell>
        </row>
        <row r="645">
          <cell r="A645">
            <v>9840</v>
          </cell>
          <cell r="B645">
            <v>9860</v>
          </cell>
          <cell r="C645">
            <v>1501220</v>
          </cell>
          <cell r="D645">
            <v>1425640</v>
          </cell>
          <cell r="E645">
            <v>1213080</v>
          </cell>
          <cell r="F645">
            <v>1183080</v>
          </cell>
          <cell r="G645">
            <v>1153080</v>
          </cell>
          <cell r="H645">
            <v>1123080</v>
          </cell>
          <cell r="I645">
            <v>1093080</v>
          </cell>
          <cell r="J645">
            <v>1063080</v>
          </cell>
          <cell r="K645">
            <v>1033080</v>
          </cell>
          <cell r="L645">
            <v>1003080</v>
          </cell>
          <cell r="M645">
            <v>973080</v>
          </cell>
        </row>
        <row r="646">
          <cell r="A646">
            <v>9860</v>
          </cell>
          <cell r="B646">
            <v>9880</v>
          </cell>
          <cell r="C646">
            <v>1508040</v>
          </cell>
          <cell r="D646">
            <v>1432430</v>
          </cell>
          <cell r="E646">
            <v>1217440</v>
          </cell>
          <cell r="F646">
            <v>1187440</v>
          </cell>
          <cell r="G646">
            <v>1157440</v>
          </cell>
          <cell r="H646">
            <v>1127440</v>
          </cell>
          <cell r="I646">
            <v>1097440</v>
          </cell>
          <cell r="J646">
            <v>1067440</v>
          </cell>
          <cell r="K646">
            <v>1037440</v>
          </cell>
          <cell r="L646">
            <v>1007440</v>
          </cell>
          <cell r="M646">
            <v>977440</v>
          </cell>
        </row>
        <row r="647">
          <cell r="A647">
            <v>9880</v>
          </cell>
          <cell r="B647">
            <v>9900</v>
          </cell>
          <cell r="C647">
            <v>1514870</v>
          </cell>
          <cell r="D647">
            <v>1439220</v>
          </cell>
          <cell r="E647">
            <v>1221810</v>
          </cell>
          <cell r="F647">
            <v>1191810</v>
          </cell>
          <cell r="G647">
            <v>1161810</v>
          </cell>
          <cell r="H647">
            <v>1131810</v>
          </cell>
          <cell r="I647">
            <v>1101810</v>
          </cell>
          <cell r="J647">
            <v>1071810</v>
          </cell>
          <cell r="K647">
            <v>1041810</v>
          </cell>
          <cell r="L647">
            <v>1011810</v>
          </cell>
          <cell r="M647">
            <v>981810</v>
          </cell>
        </row>
        <row r="648">
          <cell r="A648">
            <v>9900</v>
          </cell>
          <cell r="B648">
            <v>9920</v>
          </cell>
          <cell r="C648">
            <v>1521690</v>
          </cell>
          <cell r="D648">
            <v>1446010</v>
          </cell>
          <cell r="E648">
            <v>1226180</v>
          </cell>
          <cell r="F648">
            <v>1196180</v>
          </cell>
          <cell r="G648">
            <v>1166180</v>
          </cell>
          <cell r="H648">
            <v>1136180</v>
          </cell>
          <cell r="I648">
            <v>1106180</v>
          </cell>
          <cell r="J648">
            <v>1076180</v>
          </cell>
          <cell r="K648">
            <v>1046180</v>
          </cell>
          <cell r="L648">
            <v>1016180</v>
          </cell>
          <cell r="M648">
            <v>986180</v>
          </cell>
        </row>
        <row r="649">
          <cell r="A649">
            <v>9920</v>
          </cell>
          <cell r="B649">
            <v>9940</v>
          </cell>
          <cell r="C649">
            <v>1528520</v>
          </cell>
          <cell r="D649">
            <v>1452800</v>
          </cell>
          <cell r="E649">
            <v>1230550</v>
          </cell>
          <cell r="F649">
            <v>1200550</v>
          </cell>
          <cell r="G649">
            <v>1170550</v>
          </cell>
          <cell r="H649">
            <v>1140550</v>
          </cell>
          <cell r="I649">
            <v>1110550</v>
          </cell>
          <cell r="J649">
            <v>1080550</v>
          </cell>
          <cell r="K649">
            <v>1050550</v>
          </cell>
          <cell r="L649">
            <v>1020550</v>
          </cell>
          <cell r="M649">
            <v>990550</v>
          </cell>
        </row>
        <row r="650">
          <cell r="A650">
            <v>9940</v>
          </cell>
          <cell r="B650">
            <v>9960</v>
          </cell>
          <cell r="C650">
            <v>1535340</v>
          </cell>
          <cell r="D650">
            <v>1459590</v>
          </cell>
          <cell r="E650">
            <v>1234920</v>
          </cell>
          <cell r="F650">
            <v>1204920</v>
          </cell>
          <cell r="G650">
            <v>1174920</v>
          </cell>
          <cell r="H650">
            <v>1144920</v>
          </cell>
          <cell r="I650">
            <v>1114920</v>
          </cell>
          <cell r="J650">
            <v>1084920</v>
          </cell>
          <cell r="K650">
            <v>1054920</v>
          </cell>
          <cell r="L650">
            <v>1024920</v>
          </cell>
          <cell r="M650">
            <v>994920</v>
          </cell>
        </row>
        <row r="651">
          <cell r="A651">
            <v>9960</v>
          </cell>
          <cell r="B651">
            <v>9980</v>
          </cell>
          <cell r="C651">
            <v>1542170</v>
          </cell>
          <cell r="D651">
            <v>1466380</v>
          </cell>
          <cell r="E651">
            <v>1239280</v>
          </cell>
          <cell r="F651">
            <v>1209280</v>
          </cell>
          <cell r="G651">
            <v>1179280</v>
          </cell>
          <cell r="H651">
            <v>1149280</v>
          </cell>
          <cell r="I651">
            <v>1119280</v>
          </cell>
          <cell r="J651">
            <v>1089280</v>
          </cell>
          <cell r="K651">
            <v>1059280</v>
          </cell>
          <cell r="L651">
            <v>1029280</v>
          </cell>
          <cell r="M651">
            <v>999280</v>
          </cell>
        </row>
        <row r="652">
          <cell r="A652">
            <v>9980</v>
          </cell>
          <cell r="B652">
            <v>9999</v>
          </cell>
          <cell r="C652">
            <v>1548990</v>
          </cell>
          <cell r="D652">
            <v>1473170</v>
          </cell>
          <cell r="E652">
            <v>1243650</v>
          </cell>
          <cell r="F652">
            <v>1213650</v>
          </cell>
          <cell r="G652">
            <v>1183650</v>
          </cell>
          <cell r="H652">
            <v>1153650</v>
          </cell>
          <cell r="I652">
            <v>1123650</v>
          </cell>
          <cell r="J652">
            <v>1093650</v>
          </cell>
          <cell r="K652">
            <v>1063650</v>
          </cell>
          <cell r="L652">
            <v>1033650</v>
          </cell>
          <cell r="M652">
            <v>1003650</v>
          </cell>
        </row>
        <row r="653">
          <cell r="A653">
            <v>9999</v>
          </cell>
          <cell r="B653">
            <v>10000</v>
          </cell>
          <cell r="C653">
            <v>1552400</v>
          </cell>
          <cell r="D653">
            <v>1476570</v>
          </cell>
          <cell r="E653">
            <v>1245840</v>
          </cell>
          <cell r="F653">
            <v>1215840</v>
          </cell>
          <cell r="G653">
            <v>1185840</v>
          </cell>
          <cell r="H653">
            <v>1155840</v>
          </cell>
          <cell r="I653">
            <v>1125840</v>
          </cell>
          <cell r="J653">
            <v>1095840</v>
          </cell>
          <cell r="K653">
            <v>1065840</v>
          </cell>
          <cell r="L653">
            <v>1035840</v>
          </cell>
          <cell r="M653">
            <v>1005840</v>
          </cell>
        </row>
        <row r="654">
          <cell r="O654">
            <v>10000001</v>
          </cell>
          <cell r="P654">
            <v>14000000</v>
          </cell>
          <cell r="Q654">
            <v>0</v>
          </cell>
          <cell r="R654">
            <v>10000000</v>
          </cell>
          <cell r="S654">
            <v>0.98</v>
          </cell>
          <cell r="T654">
            <v>0.35</v>
          </cell>
        </row>
        <row r="655">
          <cell r="O655">
            <v>14000001</v>
          </cell>
          <cell r="P655">
            <v>28000000</v>
          </cell>
          <cell r="Q655">
            <v>1372000</v>
          </cell>
          <cell r="R655">
            <v>14000000</v>
          </cell>
          <cell r="S655">
            <v>0.98</v>
          </cell>
          <cell r="T655">
            <v>0.38</v>
          </cell>
        </row>
        <row r="656">
          <cell r="O656">
            <v>28000001</v>
          </cell>
          <cell r="P656">
            <v>30000000</v>
          </cell>
          <cell r="Q656">
            <v>6585600</v>
          </cell>
          <cell r="R656">
            <v>28000000</v>
          </cell>
          <cell r="S656">
            <v>0.98</v>
          </cell>
          <cell r="T656">
            <v>0.4</v>
          </cell>
        </row>
        <row r="657">
          <cell r="O657">
            <v>30000001</v>
          </cell>
          <cell r="P657">
            <v>45000000</v>
          </cell>
          <cell r="Q657">
            <v>7369600</v>
          </cell>
          <cell r="R657">
            <v>30000000</v>
          </cell>
          <cell r="S657">
            <v>1</v>
          </cell>
          <cell r="T657">
            <v>0.4</v>
          </cell>
        </row>
        <row r="658">
          <cell r="O658">
            <v>45000001</v>
          </cell>
          <cell r="P658">
            <v>87000000</v>
          </cell>
          <cell r="Q658">
            <v>13369600</v>
          </cell>
          <cell r="R658">
            <v>45000000</v>
          </cell>
          <cell r="S658">
            <v>1</v>
          </cell>
          <cell r="T658">
            <v>0.42</v>
          </cell>
        </row>
        <row r="659">
          <cell r="O659">
            <v>87000001</v>
          </cell>
          <cell r="P659">
            <v>1E+26</v>
          </cell>
          <cell r="Q659">
            <v>31009600</v>
          </cell>
          <cell r="R659">
            <v>87000000</v>
          </cell>
          <cell r="S659">
            <v>1</v>
          </cell>
          <cell r="T659">
            <v>0.45</v>
          </cell>
        </row>
      </sheetData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transtax/6ax6/215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moel.go.kr/policy/policydata/view.do?bbs_seq=20190700008" TargetMode="External"/><Relationship Id="rId1" Type="http://schemas.openxmlformats.org/officeDocument/2006/relationships/hyperlink" Target="https://kssc.kostat.go.kr:8443/ksscNew_web/kssc/common/ClassificationContent.do?gubun=1&amp;strCategoryNameCode=002&amp;categoryMenu=007&amp;addGubun=n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afe.daum.net/transtax/R96D/70" TargetMode="External"/><Relationship Id="rId4" Type="http://schemas.openxmlformats.org/officeDocument/2006/relationships/hyperlink" Target="https://namu.wiki/w/%EC%A3%BC%ED%9C%B4%EC%88%98%EB%8B%B9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hyperlink" Target="https://cafe.daum.net/transtax/R96D/54" TargetMode="External"/><Relationship Id="rId7" Type="http://schemas.openxmlformats.org/officeDocument/2006/relationships/hyperlink" Target="https://www.youtube.com/watch?v=nW08iCgHxPA" TargetMode="External"/><Relationship Id="rId2" Type="http://schemas.openxmlformats.org/officeDocument/2006/relationships/hyperlink" Target="https://mbanote2.tistory.com/362" TargetMode="External"/><Relationship Id="rId1" Type="http://schemas.openxmlformats.org/officeDocument/2006/relationships/hyperlink" Target="https://cafe.daum.net/transtax/R96D/40" TargetMode="External"/><Relationship Id="rId6" Type="http://schemas.openxmlformats.org/officeDocument/2006/relationships/hyperlink" Target="https://www.youtube.com/watch?v=o8LdyoNrdsQ" TargetMode="External"/><Relationship Id="rId5" Type="http://schemas.openxmlformats.org/officeDocument/2006/relationships/hyperlink" Target="https://www.youtube.com/watch?v=tfSDiFeCAwk" TargetMode="External"/><Relationship Id="rId4" Type="http://schemas.openxmlformats.org/officeDocument/2006/relationships/hyperlink" Target="https://www.youtube.com/watch?v=rK6c43S-0Ow" TargetMode="External"/><Relationship Id="rId9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cafe.daum.net/transtax/FWkz/185" TargetMode="External"/><Relationship Id="rId13" Type="http://schemas.openxmlformats.org/officeDocument/2006/relationships/hyperlink" Target="https://cafe.daum.net/transtax/R96D/62" TargetMode="External"/><Relationship Id="rId18" Type="http://schemas.openxmlformats.org/officeDocument/2006/relationships/hyperlink" Target="https://cafe.daum.net/transtax/R96D/62" TargetMode="External"/><Relationship Id="rId26" Type="http://schemas.openxmlformats.org/officeDocument/2006/relationships/ctrlProp" Target="../ctrlProps/ctrlProp4.xml"/><Relationship Id="rId39" Type="http://schemas.openxmlformats.org/officeDocument/2006/relationships/ctrlProp" Target="../ctrlProps/ctrlProp17.xml"/><Relationship Id="rId3" Type="http://schemas.openxmlformats.org/officeDocument/2006/relationships/hyperlink" Target="https://www.law.go.kr/%ED%96%89%EC%A0%95%EA%B7%9C%EC%B9%99/%ED%86%B5%EC%83%81%EC%9E%84%EA%B8%88%EC%82%B0%EC%A0%95%EC%A7%80%EC%B9%A8" TargetMode="External"/><Relationship Id="rId21" Type="http://schemas.openxmlformats.org/officeDocument/2006/relationships/drawing" Target="../drawings/drawing6.xml"/><Relationship Id="rId34" Type="http://schemas.openxmlformats.org/officeDocument/2006/relationships/ctrlProp" Target="../ctrlProps/ctrlProp12.xml"/><Relationship Id="rId7" Type="http://schemas.openxmlformats.org/officeDocument/2006/relationships/hyperlink" Target="https://cafe.daum.net/transtax/R96D/62" TargetMode="External"/><Relationship Id="rId12" Type="http://schemas.openxmlformats.org/officeDocument/2006/relationships/hyperlink" Target="https://www.youtube.com/watch?v=nW08iCgHxPA" TargetMode="External"/><Relationship Id="rId17" Type="http://schemas.openxmlformats.org/officeDocument/2006/relationships/hyperlink" Target="https://cafe.daum.net/transtax/FWkz/224" TargetMode="External"/><Relationship Id="rId25" Type="http://schemas.openxmlformats.org/officeDocument/2006/relationships/ctrlProp" Target="../ctrlProps/ctrlProp3.xml"/><Relationship Id="rId33" Type="http://schemas.openxmlformats.org/officeDocument/2006/relationships/ctrlProp" Target="../ctrlProps/ctrlProp11.xml"/><Relationship Id="rId38" Type="http://schemas.openxmlformats.org/officeDocument/2006/relationships/ctrlProp" Target="../ctrlProps/ctrlProp16.xml"/><Relationship Id="rId2" Type="http://schemas.openxmlformats.org/officeDocument/2006/relationships/hyperlink" Target="https://www.law.go.kr/%ED%96%89%EC%A0%95%EA%B7%9C%EC%B9%99/%ED%86%B5%EC%83%81%EC%9E%84%EA%B8%88%EC%82%B0%EC%A0%95%EC%A7%80%EC%B9%A8" TargetMode="External"/><Relationship Id="rId16" Type="http://schemas.openxmlformats.org/officeDocument/2006/relationships/hyperlink" Target="https://cafe.daum.net/transtax/6ax6/201" TargetMode="External"/><Relationship Id="rId20" Type="http://schemas.openxmlformats.org/officeDocument/2006/relationships/printerSettings" Target="../printerSettings/printerSettings12.bin"/><Relationship Id="rId29" Type="http://schemas.openxmlformats.org/officeDocument/2006/relationships/ctrlProp" Target="../ctrlProps/ctrlProp7.xml"/><Relationship Id="rId41" Type="http://schemas.openxmlformats.org/officeDocument/2006/relationships/comments" Target="../comments3.xml"/><Relationship Id="rId1" Type="http://schemas.openxmlformats.org/officeDocument/2006/relationships/hyperlink" Target="https://www.nodong.or.kr/common_wage_cal" TargetMode="External"/><Relationship Id="rId6" Type="http://schemas.openxmlformats.org/officeDocument/2006/relationships/hyperlink" Target="https://blog.naver.com/hope-pys/222547604214" TargetMode="External"/><Relationship Id="rId11" Type="http://schemas.openxmlformats.org/officeDocument/2006/relationships/hyperlink" Target="https://cafe.daum.net/transtax/R96D/62" TargetMode="External"/><Relationship Id="rId24" Type="http://schemas.openxmlformats.org/officeDocument/2006/relationships/ctrlProp" Target="../ctrlProps/ctrlProp2.xml"/><Relationship Id="rId32" Type="http://schemas.openxmlformats.org/officeDocument/2006/relationships/ctrlProp" Target="../ctrlProps/ctrlProp10.xml"/><Relationship Id="rId37" Type="http://schemas.openxmlformats.org/officeDocument/2006/relationships/ctrlProp" Target="../ctrlProps/ctrlProp15.xml"/><Relationship Id="rId40" Type="http://schemas.openxmlformats.org/officeDocument/2006/relationships/ctrlProp" Target="../ctrlProps/ctrlProp18.xml"/><Relationship Id="rId5" Type="http://schemas.openxmlformats.org/officeDocument/2006/relationships/hyperlink" Target="mailto:idtax@hanmail.net" TargetMode="External"/><Relationship Id="rId15" Type="http://schemas.openxmlformats.org/officeDocument/2006/relationships/hyperlink" Target="https://cafe.daum.net/transtax/R96D/62" TargetMode="External"/><Relationship Id="rId23" Type="http://schemas.openxmlformats.org/officeDocument/2006/relationships/ctrlProp" Target="../ctrlProps/ctrlProp1.xml"/><Relationship Id="rId28" Type="http://schemas.openxmlformats.org/officeDocument/2006/relationships/ctrlProp" Target="../ctrlProps/ctrlProp6.xml"/><Relationship Id="rId36" Type="http://schemas.openxmlformats.org/officeDocument/2006/relationships/ctrlProp" Target="../ctrlProps/ctrlProp14.xml"/><Relationship Id="rId10" Type="http://schemas.openxmlformats.org/officeDocument/2006/relationships/hyperlink" Target="https://www.youtube.com/watch?v=BVRVpPvgxxc" TargetMode="External"/><Relationship Id="rId19" Type="http://schemas.openxmlformats.org/officeDocument/2006/relationships/hyperlink" Target="https://si4n.nhis.or.kr/" TargetMode="External"/><Relationship Id="rId31" Type="http://schemas.openxmlformats.org/officeDocument/2006/relationships/ctrlProp" Target="../ctrlProps/ctrlProp9.xml"/><Relationship Id="rId4" Type="http://schemas.openxmlformats.org/officeDocument/2006/relationships/hyperlink" Target="https://www.kcomwel.or.kr/comwel/paym/paym/tari.jsp" TargetMode="External"/><Relationship Id="rId9" Type="http://schemas.openxmlformats.org/officeDocument/2006/relationships/hyperlink" Target="https://dinohr.tistory.com/93" TargetMode="External"/><Relationship Id="rId14" Type="http://schemas.openxmlformats.org/officeDocument/2006/relationships/hyperlink" Target="https://cafe.daum.net/transtax/R96D/57" TargetMode="External"/><Relationship Id="rId22" Type="http://schemas.openxmlformats.org/officeDocument/2006/relationships/vmlDrawing" Target="../drawings/vmlDrawing3.vml"/><Relationship Id="rId27" Type="http://schemas.openxmlformats.org/officeDocument/2006/relationships/ctrlProp" Target="../ctrlProps/ctrlProp5.xml"/><Relationship Id="rId30" Type="http://schemas.openxmlformats.org/officeDocument/2006/relationships/ctrlProp" Target="../ctrlProps/ctrlProp8.xml"/><Relationship Id="rId35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hyperlink" Target="http://www.moel.go.kr/mainpop2.do;jsessionid=eghsqLS6ngVeZLEbO118eJU6royS9E6g6ebB7Mp6XVxsbngDprIJQBlv71eTd71o.moel_was_outside_servlet_www1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://www.moel.go.kr/miniWageMain.do" TargetMode="External"/><Relationship Id="rId1" Type="http://schemas.openxmlformats.org/officeDocument/2006/relationships/hyperlink" Target="https://cafe.daum.net/transtax/6ax6/194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www.ei.go.kr/ei/eih/cm/hm/main.do" TargetMode="External"/><Relationship Id="rId4" Type="http://schemas.openxmlformats.org/officeDocument/2006/relationships/hyperlink" Target="http://www.moel.go.kr/retirementpay.do;jsessionid=eghsqLS6ngVeZLEbO118eJU6royS9E6g6ebB7Mp6XVxsbngDprIJQBlv71eTd71o.moel_was_outside_servlet_www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N3dRdqYQu1s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https://www.youtube.com/watch?v=WUm5A9yxu3A" TargetMode="External"/><Relationship Id="rId1" Type="http://schemas.openxmlformats.org/officeDocument/2006/relationships/hyperlink" Target="https://www.youtube.com/watch?v=fnDNy8djF7k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http://www.moel.go.kr/miniWageMain.do" TargetMode="External"/><Relationship Id="rId4" Type="http://schemas.openxmlformats.org/officeDocument/2006/relationships/hyperlink" Target="https://www.youtube.com/watch?v=tfSDiFeCAwk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jipgaeceo.tistory.com/entry/%EB%85%B8%EB%AC%B4%EA%B4%80%EB%A6%AC-%EA%B0%80%EC%9D%B4%EB%93%9C-6-%EC%9C%A0%EA%B8%89%ED%9C%B4%EC%9D%BC-%EB%9C%BB-%ED%9C%B4%EC%9D%BC%EC%9D%98-%EA%B5%AC%EB%B6%84-%EC%A3%BC%ED%9C%B4%EC%9D%BC-%EC%A0%81%EC%9A%A9-%EB%B6%80%EC%97%AC%EB%B0%A9%EB%B2%95" TargetMode="External"/><Relationship Id="rId1" Type="http://schemas.openxmlformats.org/officeDocument/2006/relationships/hyperlink" Target="https://cafe.daum.net/transtax/6ax6/201" TargetMode="External"/><Relationship Id="rId4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VCxBngDyhlw" TargetMode="External"/><Relationship Id="rId2" Type="http://schemas.openxmlformats.org/officeDocument/2006/relationships/hyperlink" Target="https://www.youtube.com/watch?v=sQkXQulFuZ4" TargetMode="External"/><Relationship Id="rId1" Type="http://schemas.openxmlformats.org/officeDocument/2006/relationships/hyperlink" Target="https://www.lawnb.com/Info/ContentView?sid=L0001ED5D87C23EF_15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www.youtube.com/watch?v=RY9ZISHVVEk" TargetMode="External"/><Relationship Id="rId1" Type="http://schemas.openxmlformats.org/officeDocument/2006/relationships/hyperlink" Target="https://cafe.daum.net/transtax/R96D/5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cafe.daum.net/transtax/R96D/5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6185-33EA-4478-B3AB-244BAC7708D3}">
  <dimension ref="A5:G131"/>
  <sheetViews>
    <sheetView showGridLines="0" topLeftCell="A4" workbookViewId="0">
      <selection activeCell="C6" sqref="C6"/>
    </sheetView>
  </sheetViews>
  <sheetFormatPr defaultRowHeight="16.5"/>
  <cols>
    <col min="1" max="1" width="21.625" bestFit="1" customWidth="1"/>
    <col min="2" max="2" width="18.625" bestFit="1" customWidth="1"/>
    <col min="3" max="3" width="46.625" bestFit="1" customWidth="1"/>
    <col min="5" max="5" width="108.125" bestFit="1" customWidth="1"/>
    <col min="7" max="7" width="18.25" bestFit="1" customWidth="1"/>
  </cols>
  <sheetData>
    <row r="5" spans="1:5">
      <c r="B5" s="186" t="s">
        <v>405</v>
      </c>
      <c r="C5" s="187" t="s">
        <v>399</v>
      </c>
      <c r="E5" s="188" t="s">
        <v>400</v>
      </c>
    </row>
    <row r="6" spans="1:5">
      <c r="B6" s="163" t="s">
        <v>58</v>
      </c>
      <c r="C6" s="164" t="s">
        <v>398</v>
      </c>
      <c r="D6" s="66"/>
      <c r="E6" s="164" t="s">
        <v>196</v>
      </c>
    </row>
    <row r="7" spans="1:5">
      <c r="B7" s="163" t="s">
        <v>425</v>
      </c>
      <c r="C7" s="181">
        <v>3128512345</v>
      </c>
      <c r="D7" s="66"/>
      <c r="E7" s="183">
        <f>C7</f>
        <v>3128512345</v>
      </c>
    </row>
    <row r="8" spans="1:5">
      <c r="B8" s="163" t="s">
        <v>426</v>
      </c>
      <c r="C8" s="182">
        <v>7301011234567</v>
      </c>
      <c r="D8" s="66"/>
      <c r="E8" s="184">
        <f>C8</f>
        <v>7301011234567</v>
      </c>
    </row>
    <row r="9" spans="1:5">
      <c r="B9" s="163" t="s">
        <v>401</v>
      </c>
      <c r="C9" s="165" t="s">
        <v>197</v>
      </c>
      <c r="E9" s="166" t="str">
        <f>C9</f>
        <v>04615</v>
      </c>
    </row>
    <row r="10" spans="1:5">
      <c r="A10" t="s">
        <v>410</v>
      </c>
      <c r="B10" s="163" t="s">
        <v>171</v>
      </c>
      <c r="C10" s="164" t="s">
        <v>402</v>
      </c>
      <c r="E10" s="164" t="s">
        <v>396</v>
      </c>
    </row>
    <row r="11" spans="1:5">
      <c r="B11" s="163" t="s">
        <v>131</v>
      </c>
      <c r="C11" s="168" t="str">
        <f>C10</f>
        <v>서울시 중구 퇴계로 306 (쌍림동270-2)</v>
      </c>
      <c r="E11" s="164" t="str">
        <f>E10</f>
        <v xml:space="preserve">306, Toegye-ro, Jung-gu, Seoul , 04615, S. Korea </v>
      </c>
    </row>
    <row r="12" spans="1:5">
      <c r="A12" t="s">
        <v>411</v>
      </c>
      <c r="B12" s="163" t="s">
        <v>97</v>
      </c>
      <c r="C12" s="164" t="s">
        <v>403</v>
      </c>
      <c r="E12" s="164" t="s">
        <v>394</v>
      </c>
    </row>
    <row r="13" spans="1:5">
      <c r="B13" s="163" t="s">
        <v>397</v>
      </c>
      <c r="C13" s="164" t="s">
        <v>404</v>
      </c>
      <c r="E13" s="164" t="s">
        <v>195</v>
      </c>
    </row>
    <row r="15" spans="1:5">
      <c r="B15" s="186" t="s">
        <v>406</v>
      </c>
      <c r="C15" s="187" t="s">
        <v>399</v>
      </c>
      <c r="E15" s="188" t="s">
        <v>400</v>
      </c>
    </row>
    <row r="16" spans="1:5">
      <c r="B16" s="163" t="s">
        <v>58</v>
      </c>
      <c r="C16" s="164" t="s">
        <v>66</v>
      </c>
      <c r="D16" s="66"/>
      <c r="E16" s="164" t="s">
        <v>395</v>
      </c>
    </row>
    <row r="17" spans="1:7">
      <c r="A17" t="s">
        <v>409</v>
      </c>
      <c r="B17" s="163" t="s">
        <v>401</v>
      </c>
      <c r="C17" s="165" t="s">
        <v>407</v>
      </c>
      <c r="E17" s="166" t="str">
        <f>C17</f>
        <v>31106</v>
      </c>
    </row>
    <row r="18" spans="1:7">
      <c r="B18" s="163" t="s">
        <v>171</v>
      </c>
      <c r="C18" s="164" t="s">
        <v>408</v>
      </c>
      <c r="E18" s="164" t="s">
        <v>413</v>
      </c>
      <c r="G18" s="162" t="s">
        <v>412</v>
      </c>
    </row>
    <row r="19" spans="1:7">
      <c r="B19" s="163" t="s">
        <v>173</v>
      </c>
      <c r="C19" s="164" t="s">
        <v>423</v>
      </c>
      <c r="E19" s="164" t="s">
        <v>424</v>
      </c>
    </row>
    <row r="20" spans="1:7">
      <c r="B20" s="163" t="s">
        <v>397</v>
      </c>
      <c r="C20" s="164" t="s">
        <v>414</v>
      </c>
      <c r="E20" s="164" t="s">
        <v>415</v>
      </c>
    </row>
    <row r="21" spans="1:7">
      <c r="B21" s="163" t="s">
        <v>86</v>
      </c>
      <c r="C21" s="167">
        <v>26665</v>
      </c>
      <c r="E21" s="168" t="str">
        <f>TEXT(C21,"YY/MM/DD")</f>
        <v>73/01/01</v>
      </c>
    </row>
    <row r="23" spans="1:7">
      <c r="B23" s="163" t="s">
        <v>421</v>
      </c>
      <c r="C23" s="178">
        <v>44591</v>
      </c>
      <c r="D23" s="169" t="str">
        <f>TEXT(C23,"AAAA")</f>
        <v>일요일</v>
      </c>
      <c r="E23" s="176" t="str">
        <f>IF(AND(C23="",C21=""),"",DATEDIF(C21,C23+1,"Y") &amp; "년 " &amp; DATEDIF(C21,C23+1,"YM") &amp; "개월 "&amp; IF(OR(VALUE(TEXT(C23,"dd"))-1=VALUE(TEXT(C23,"dd")),TEXT(C21,"dd")="01"),"",DATEDIF(C21,C23,"MD")+1 &amp; "일"))</f>
        <v xml:space="preserve">49년 0개월 </v>
      </c>
      <c r="F23" t="str">
        <f>DATEDIF(C21,C23+1,"y")&amp;"년"&amp;DATEDIF(C21,C23+1,"ym")&amp;"개월"&amp;DATEDIF(C21,C23,"md")&amp;"일"</f>
        <v>49년0개월29일</v>
      </c>
    </row>
    <row r="24" spans="1:7">
      <c r="B24" s="163" t="s">
        <v>422</v>
      </c>
      <c r="C24" s="178"/>
      <c r="D24" s="169" t="str">
        <f>TEXT(C24,"AAAA")</f>
        <v>토요일</v>
      </c>
      <c r="E24" t="s">
        <v>70</v>
      </c>
    </row>
    <row r="25" spans="1:7">
      <c r="B25" s="163" t="s">
        <v>428</v>
      </c>
      <c r="C25" s="178" t="s">
        <v>429</v>
      </c>
      <c r="E25" s="164" t="s">
        <v>430</v>
      </c>
    </row>
    <row r="26" spans="1:7">
      <c r="B26" s="163" t="s">
        <v>432</v>
      </c>
      <c r="C26" s="178" t="s">
        <v>431</v>
      </c>
      <c r="E26" s="164" t="s">
        <v>433</v>
      </c>
    </row>
    <row r="27" spans="1:7">
      <c r="B27" s="163" t="s">
        <v>10</v>
      </c>
      <c r="C27" s="164" t="s">
        <v>416</v>
      </c>
      <c r="E27" s="164" t="s">
        <v>427</v>
      </c>
      <c r="F27" s="171" t="s">
        <v>417</v>
      </c>
    </row>
    <row r="29" spans="1:7">
      <c r="B29" t="s">
        <v>12</v>
      </c>
    </row>
    <row r="30" spans="1:7">
      <c r="B30" s="163" t="s">
        <v>13</v>
      </c>
      <c r="C30" s="179">
        <v>0.375</v>
      </c>
    </row>
    <row r="31" spans="1:7">
      <c r="B31" s="163" t="s">
        <v>67</v>
      </c>
      <c r="C31" s="179">
        <v>0.75</v>
      </c>
    </row>
    <row r="32" spans="1:7">
      <c r="B32" s="172" t="s">
        <v>418</v>
      </c>
      <c r="C32" s="175">
        <f>C31-C30</f>
        <v>0.375</v>
      </c>
    </row>
    <row r="33" spans="2:3">
      <c r="B33" t="s">
        <v>137</v>
      </c>
    </row>
    <row r="34" spans="2:3">
      <c r="B34" s="163" t="s">
        <v>13</v>
      </c>
      <c r="C34" s="179">
        <v>0.5</v>
      </c>
    </row>
    <row r="35" spans="2:3">
      <c r="B35" s="163" t="s">
        <v>67</v>
      </c>
      <c r="C35" s="179">
        <v>0.54166666666666663</v>
      </c>
    </row>
    <row r="36" spans="2:3">
      <c r="B36" s="172" t="s">
        <v>137</v>
      </c>
      <c r="C36" s="175">
        <f>C35-C34</f>
        <v>4.166666666666663E-2</v>
      </c>
    </row>
    <row r="38" spans="2:3">
      <c r="B38" s="173" t="s">
        <v>134</v>
      </c>
      <c r="C38" s="174">
        <f>C32-C36</f>
        <v>0.33333333333333337</v>
      </c>
    </row>
    <row r="40" spans="2:3">
      <c r="B40" s="163" t="s">
        <v>419</v>
      </c>
      <c r="C40" s="180">
        <v>5</v>
      </c>
    </row>
    <row r="41" spans="2:3">
      <c r="B41" s="163" t="s">
        <v>19</v>
      </c>
      <c r="C41" s="164" t="s">
        <v>420</v>
      </c>
    </row>
    <row r="45" spans="2:3">
      <c r="B45" s="171" t="s">
        <v>437</v>
      </c>
    </row>
    <row r="47" spans="2:3">
      <c r="B47" s="171" t="s">
        <v>438</v>
      </c>
    </row>
    <row r="49" spans="1:5">
      <c r="B49" t="s">
        <v>439</v>
      </c>
    </row>
    <row r="51" spans="1:5" ht="19.5">
      <c r="B51" s="2" t="s">
        <v>445</v>
      </c>
    </row>
    <row r="52" spans="1:5" ht="19.5">
      <c r="B52" s="2" t="s">
        <v>446</v>
      </c>
    </row>
    <row r="53" spans="1:5" ht="17.25">
      <c r="B53" s="7"/>
      <c r="E53" s="193" t="s">
        <v>448</v>
      </c>
    </row>
    <row r="54" spans="1:5" ht="19.5">
      <c r="B54" s="2" t="s">
        <v>447</v>
      </c>
    </row>
    <row r="57" spans="1:5">
      <c r="A57" t="s">
        <v>1005</v>
      </c>
    </row>
    <row r="58" spans="1:5">
      <c r="A58" t="s">
        <v>1003</v>
      </c>
    </row>
    <row r="63" spans="1:5">
      <c r="A63" t="s">
        <v>1001</v>
      </c>
    </row>
    <row r="64" spans="1:5">
      <c r="A64" t="s">
        <v>1002</v>
      </c>
    </row>
    <row r="66" spans="1:6">
      <c r="A66" t="s">
        <v>1004</v>
      </c>
    </row>
    <row r="68" spans="1:6">
      <c r="A68" s="468" t="s">
        <v>1051</v>
      </c>
      <c r="B68" s="27"/>
      <c r="C68" s="27"/>
      <c r="D68" s="27"/>
      <c r="E68" s="27"/>
      <c r="F68" s="27"/>
    </row>
    <row r="69" spans="1:6" ht="17.25">
      <c r="A69" t="s">
        <v>1052</v>
      </c>
      <c r="B69" s="27"/>
      <c r="C69" t="s">
        <v>1053</v>
      </c>
      <c r="D69" s="27"/>
      <c r="E69" s="27"/>
      <c r="F69" s="7"/>
    </row>
    <row r="70" spans="1:6" ht="17.25">
      <c r="A70" t="s">
        <v>1055</v>
      </c>
      <c r="B70" s="27"/>
      <c r="C70" t="s">
        <v>1056</v>
      </c>
      <c r="D70" s="27"/>
      <c r="E70" s="27"/>
      <c r="F70" s="7"/>
    </row>
    <row r="71" spans="1:6">
      <c r="A71" t="s">
        <v>1058</v>
      </c>
      <c r="B71" s="27"/>
      <c r="C71" s="27"/>
      <c r="D71" s="27"/>
      <c r="E71" s="27"/>
      <c r="F71" s="27"/>
    </row>
    <row r="72" spans="1:6">
      <c r="A72" s="27"/>
      <c r="B72" s="27"/>
      <c r="C72" s="27"/>
      <c r="D72" s="27"/>
      <c r="E72" s="27"/>
      <c r="F72" s="27"/>
    </row>
    <row r="73" spans="1:6">
      <c r="A73" t="s">
        <v>1054</v>
      </c>
      <c r="B73" s="27"/>
      <c r="C73" s="27"/>
      <c r="D73" s="27"/>
      <c r="E73" s="27"/>
      <c r="F73" s="27"/>
    </row>
    <row r="74" spans="1:6">
      <c r="A74" t="s">
        <v>1057</v>
      </c>
      <c r="B74" s="27"/>
      <c r="C74" s="27"/>
      <c r="D74" s="27"/>
      <c r="E74" s="27"/>
      <c r="F74" s="27"/>
    </row>
    <row r="131" spans="2:2">
      <c r="B131" s="171" t="s">
        <v>449</v>
      </c>
    </row>
  </sheetData>
  <phoneticPr fontId="2" type="noConversion"/>
  <hyperlinks>
    <hyperlink ref="F27" r:id="rId1" xr:uid="{1C1AD7DA-145C-47CF-9CD6-1055CFF43616}"/>
    <hyperlink ref="B45" r:id="rId2" xr:uid="{BEC0BBB1-6052-417B-8FD8-8EF88C66A772}"/>
    <hyperlink ref="B47" r:id="rId3" xr:uid="{BBB01CC0-258F-4CB5-B70B-7DEADC0CB506}"/>
    <hyperlink ref="E53" r:id="rId4" xr:uid="{F614D1F3-07AE-4238-A7FB-6F94A9FF5EF5}"/>
    <hyperlink ref="B131" r:id="rId5" xr:uid="{6E0B4561-09EB-4966-AE02-503E9A5C6FEA}"/>
  </hyperlinks>
  <pageMargins left="0.7" right="0.7" top="0.75" bottom="0.75" header="0.3" footer="0.3"/>
  <pageSetup paperSize="9" orientation="portrait" verticalDpi="0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3481-0FE7-4770-986B-3A968B3183BC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939E-53A3-4CDA-9552-3DD1E75B85EE}">
  <dimension ref="A2:U338"/>
  <sheetViews>
    <sheetView showGridLines="0" topLeftCell="A59" zoomScaleNormal="100" workbookViewId="0">
      <selection activeCell="S70" sqref="S70"/>
    </sheetView>
  </sheetViews>
  <sheetFormatPr defaultRowHeight="16.5"/>
  <cols>
    <col min="3" max="3" width="9.375" bestFit="1" customWidth="1"/>
    <col min="7" max="7" width="13.625" bestFit="1" customWidth="1"/>
    <col min="12" max="12" width="13.125" customWidth="1"/>
    <col min="16" max="18" width="11.25" customWidth="1"/>
    <col min="19" max="19" width="13.375" customWidth="1"/>
    <col min="20" max="20" width="21.875" bestFit="1" customWidth="1"/>
  </cols>
  <sheetData>
    <row r="2" spans="1:18">
      <c r="B2" s="171" t="s">
        <v>1009</v>
      </c>
      <c r="K2" s="171" t="s">
        <v>542</v>
      </c>
      <c r="R2" s="171" t="s">
        <v>1010</v>
      </c>
    </row>
    <row r="4" spans="1:18">
      <c r="F4" s="427" t="s">
        <v>141</v>
      </c>
      <c r="G4" s="427" t="s">
        <v>139</v>
      </c>
      <c r="K4" s="171" t="s">
        <v>1011</v>
      </c>
    </row>
    <row r="5" spans="1:18">
      <c r="B5" s="427" t="s">
        <v>544</v>
      </c>
      <c r="C5" s="235">
        <v>0.375</v>
      </c>
      <c r="F5" s="446">
        <v>60</v>
      </c>
      <c r="G5" s="447">
        <f t="shared" ref="G5:G16" si="0">F5/60</f>
        <v>1</v>
      </c>
    </row>
    <row r="6" spans="1:18">
      <c r="B6" s="559" t="s">
        <v>137</v>
      </c>
      <c r="C6" s="235">
        <v>0.5</v>
      </c>
      <c r="F6" s="446">
        <f t="shared" ref="F6:F16" si="1">F5-5</f>
        <v>55</v>
      </c>
      <c r="G6" s="447">
        <f t="shared" si="0"/>
        <v>0.91666666666666663</v>
      </c>
      <c r="J6" t="s">
        <v>1012</v>
      </c>
    </row>
    <row r="7" spans="1:18">
      <c r="B7" s="559"/>
      <c r="C7" s="235">
        <v>0.54166666666666663</v>
      </c>
      <c r="F7" s="446">
        <f t="shared" si="1"/>
        <v>50</v>
      </c>
      <c r="G7" s="447">
        <f t="shared" si="0"/>
        <v>0.83333333333333337</v>
      </c>
      <c r="J7" t="s">
        <v>1013</v>
      </c>
    </row>
    <row r="8" spans="1:18">
      <c r="B8" s="427" t="s">
        <v>546</v>
      </c>
      <c r="C8" s="235">
        <v>0.75</v>
      </c>
      <c r="F8" s="446">
        <f t="shared" si="1"/>
        <v>45</v>
      </c>
      <c r="G8" s="447">
        <f t="shared" si="0"/>
        <v>0.75</v>
      </c>
      <c r="J8" t="s">
        <v>1014</v>
      </c>
    </row>
    <row r="9" spans="1:18">
      <c r="F9" s="446">
        <f t="shared" si="1"/>
        <v>40</v>
      </c>
      <c r="G9" s="447">
        <f t="shared" si="0"/>
        <v>0.66666666666666663</v>
      </c>
    </row>
    <row r="10" spans="1:18" ht="17.25">
      <c r="B10" s="428" t="s">
        <v>418</v>
      </c>
      <c r="C10" s="239">
        <f>C8-C5</f>
        <v>0.375</v>
      </c>
      <c r="D10" t="s">
        <v>139</v>
      </c>
      <c r="F10" s="446">
        <f t="shared" si="1"/>
        <v>35</v>
      </c>
      <c r="G10" s="447">
        <f t="shared" si="0"/>
        <v>0.58333333333333337</v>
      </c>
      <c r="I10" s="273" t="s">
        <v>1015</v>
      </c>
    </row>
    <row r="11" spans="1:18">
      <c r="B11" s="428" t="s">
        <v>137</v>
      </c>
      <c r="C11" s="239">
        <f>C7-C6</f>
        <v>4.166666666666663E-2</v>
      </c>
      <c r="D11" t="s">
        <v>139</v>
      </c>
      <c r="F11" s="446">
        <f t="shared" si="1"/>
        <v>30</v>
      </c>
      <c r="G11" s="447">
        <f t="shared" si="0"/>
        <v>0.5</v>
      </c>
      <c r="I11" t="s">
        <v>1016</v>
      </c>
    </row>
    <row r="12" spans="1:18">
      <c r="F12" s="446">
        <f t="shared" si="1"/>
        <v>25</v>
      </c>
      <c r="G12" s="447">
        <f t="shared" si="0"/>
        <v>0.41666666666666669</v>
      </c>
    </row>
    <row r="13" spans="1:18">
      <c r="A13" s="251" t="s">
        <v>1017</v>
      </c>
      <c r="B13" s="240" t="s">
        <v>134</v>
      </c>
      <c r="C13" s="241">
        <f>C10-C11</f>
        <v>0.33333333333333337</v>
      </c>
      <c r="D13" t="s">
        <v>1018</v>
      </c>
      <c r="F13" s="446">
        <f t="shared" si="1"/>
        <v>20</v>
      </c>
      <c r="G13" s="447">
        <f t="shared" si="0"/>
        <v>0.33333333333333331</v>
      </c>
    </row>
    <row r="14" spans="1:18">
      <c r="F14" s="446">
        <f t="shared" si="1"/>
        <v>15</v>
      </c>
      <c r="G14" s="447">
        <f t="shared" si="0"/>
        <v>0.25</v>
      </c>
    </row>
    <row r="15" spans="1:18">
      <c r="F15" s="446">
        <f t="shared" si="1"/>
        <v>10</v>
      </c>
      <c r="G15" s="447">
        <f t="shared" si="0"/>
        <v>0.16666666666666666</v>
      </c>
    </row>
    <row r="16" spans="1:18">
      <c r="F16" s="446">
        <f t="shared" si="1"/>
        <v>5</v>
      </c>
      <c r="G16" s="447">
        <f t="shared" si="0"/>
        <v>8.3333333333333329E-2</v>
      </c>
    </row>
    <row r="19" spans="2:2">
      <c r="B19" t="s">
        <v>1019</v>
      </c>
    </row>
    <row r="20" spans="2:2">
      <c r="B20" t="s">
        <v>1020</v>
      </c>
    </row>
    <row r="21" spans="2:2">
      <c r="B21" t="s">
        <v>1021</v>
      </c>
    </row>
    <row r="23" spans="2:2">
      <c r="B23" t="s">
        <v>1022</v>
      </c>
    </row>
    <row r="24" spans="2:2">
      <c r="B24" t="s">
        <v>1023</v>
      </c>
    </row>
    <row r="26" spans="2:2">
      <c r="B26" t="s">
        <v>1024</v>
      </c>
    </row>
    <row r="27" spans="2:2">
      <c r="B27" t="s">
        <v>1025</v>
      </c>
    </row>
    <row r="28" spans="2:2">
      <c r="B28" t="s">
        <v>1026</v>
      </c>
    </row>
    <row r="29" spans="2:2">
      <c r="B29" t="s">
        <v>1027</v>
      </c>
    </row>
    <row r="31" spans="2:2">
      <c r="B31" t="s">
        <v>1028</v>
      </c>
    </row>
    <row r="32" spans="2:2">
      <c r="B32" t="s">
        <v>1029</v>
      </c>
    </row>
    <row r="33" spans="2:19">
      <c r="B33" t="s">
        <v>1030</v>
      </c>
    </row>
    <row r="35" spans="2:19">
      <c r="B35" t="s">
        <v>1031</v>
      </c>
    </row>
    <row r="36" spans="2:19">
      <c r="B36" t="s">
        <v>1032</v>
      </c>
    </row>
    <row r="41" spans="2:19">
      <c r="B41" t="s">
        <v>1033</v>
      </c>
      <c r="E41" s="422" t="s">
        <v>1034</v>
      </c>
    </row>
    <row r="43" spans="2:19">
      <c r="B43" s="427">
        <v>1</v>
      </c>
      <c r="C43" s="427">
        <v>2</v>
      </c>
      <c r="D43" s="427">
        <v>3</v>
      </c>
      <c r="E43" s="427">
        <v>4</v>
      </c>
      <c r="F43" s="427">
        <v>5</v>
      </c>
      <c r="G43" s="427">
        <v>6</v>
      </c>
      <c r="H43" s="427">
        <v>7</v>
      </c>
      <c r="J43" s="427" t="s">
        <v>552</v>
      </c>
      <c r="R43" t="s">
        <v>1035</v>
      </c>
    </row>
    <row r="44" spans="2:19">
      <c r="B44" s="427" t="s">
        <v>103</v>
      </c>
      <c r="C44" s="427" t="s">
        <v>174</v>
      </c>
      <c r="D44" s="427" t="s">
        <v>175</v>
      </c>
      <c r="E44" s="427" t="s">
        <v>176</v>
      </c>
      <c r="F44" s="427" t="s">
        <v>177</v>
      </c>
      <c r="G44" s="427" t="s">
        <v>551</v>
      </c>
      <c r="H44" s="427" t="s">
        <v>21</v>
      </c>
      <c r="I44" s="448" t="s">
        <v>869</v>
      </c>
      <c r="J44" s="449"/>
      <c r="L44" s="192" t="s">
        <v>1036</v>
      </c>
      <c r="P44" s="192" t="s">
        <v>1037</v>
      </c>
      <c r="R44" t="s">
        <v>1038</v>
      </c>
    </row>
    <row r="45" spans="2:19">
      <c r="B45" s="450">
        <v>8</v>
      </c>
      <c r="C45" s="340">
        <f>B45</f>
        <v>8</v>
      </c>
      <c r="D45" s="340">
        <f>B45</f>
        <v>8</v>
      </c>
      <c r="E45" s="340">
        <f>B45</f>
        <v>8</v>
      </c>
      <c r="F45" s="340">
        <f>B45</f>
        <v>8</v>
      </c>
      <c r="G45" s="427" t="s">
        <v>1039</v>
      </c>
      <c r="H45" s="451" t="s">
        <v>1040</v>
      </c>
      <c r="I45" s="452" t="s">
        <v>1041</v>
      </c>
      <c r="J45" s="453">
        <f>SUM(B45:H45)</f>
        <v>40</v>
      </c>
      <c r="K45" s="192" t="s">
        <v>1042</v>
      </c>
      <c r="L45" s="454">
        <v>40</v>
      </c>
      <c r="M45" s="236" t="s">
        <v>908</v>
      </c>
      <c r="N45" s="455">
        <v>8</v>
      </c>
      <c r="O45" s="236" t="s">
        <v>908</v>
      </c>
      <c r="P45" s="456">
        <v>10000</v>
      </c>
      <c r="Q45" s="236" t="s">
        <v>547</v>
      </c>
      <c r="R45" s="457">
        <f>IF(J45&lt;15,0,J45/L45*N45*P45)</f>
        <v>80000</v>
      </c>
      <c r="S45" s="458" t="str">
        <f>IF(J45&lt;15,"15시간미만","")</f>
        <v/>
      </c>
    </row>
    <row r="46" spans="2:19">
      <c r="F46" s="237">
        <f>SUM(B45:F45)</f>
        <v>40</v>
      </c>
      <c r="P46" t="s">
        <v>1043</v>
      </c>
    </row>
    <row r="48" spans="2:19">
      <c r="L48" s="455">
        <f>SUM(J45,N45)</f>
        <v>48</v>
      </c>
    </row>
    <row r="49" spans="2:19">
      <c r="L49" s="237">
        <f>L48-F46</f>
        <v>8</v>
      </c>
    </row>
    <row r="51" spans="2:19">
      <c r="B51" s="427">
        <v>1</v>
      </c>
      <c r="C51" s="427">
        <v>2</v>
      </c>
      <c r="D51" s="427">
        <v>3</v>
      </c>
      <c r="E51" s="427">
        <v>4</v>
      </c>
      <c r="F51" s="427">
        <v>5</v>
      </c>
      <c r="G51" s="427">
        <v>6</v>
      </c>
      <c r="H51" s="427">
        <v>7</v>
      </c>
      <c r="J51" s="427" t="s">
        <v>552</v>
      </c>
      <c r="R51" t="s">
        <v>1035</v>
      </c>
    </row>
    <row r="52" spans="2:19">
      <c r="B52" s="427" t="s">
        <v>103</v>
      </c>
      <c r="C52" s="427" t="s">
        <v>174</v>
      </c>
      <c r="D52" s="427" t="s">
        <v>175</v>
      </c>
      <c r="E52" s="427" t="s">
        <v>176</v>
      </c>
      <c r="F52" s="427" t="s">
        <v>177</v>
      </c>
      <c r="G52" s="427" t="s">
        <v>551</v>
      </c>
      <c r="H52" s="427" t="s">
        <v>21</v>
      </c>
      <c r="I52" s="448" t="s">
        <v>869</v>
      </c>
      <c r="J52" s="449"/>
      <c r="L52" s="192" t="s">
        <v>1036</v>
      </c>
      <c r="P52" s="192" t="s">
        <v>1037</v>
      </c>
      <c r="R52" t="s">
        <v>1038</v>
      </c>
    </row>
    <row r="53" spans="2:19">
      <c r="B53" s="450">
        <v>3</v>
      </c>
      <c r="C53" s="340">
        <f>B53</f>
        <v>3</v>
      </c>
      <c r="D53" s="340">
        <f>B53</f>
        <v>3</v>
      </c>
      <c r="E53" s="340">
        <f>B53</f>
        <v>3</v>
      </c>
      <c r="F53" s="340">
        <f>B53</f>
        <v>3</v>
      </c>
      <c r="G53" s="427" t="s">
        <v>1039</v>
      </c>
      <c r="H53" s="451" t="s">
        <v>1040</v>
      </c>
      <c r="I53" s="452" t="s">
        <v>1041</v>
      </c>
      <c r="J53" s="453">
        <f>SUM(B53:H53)</f>
        <v>15</v>
      </c>
      <c r="K53" s="192" t="s">
        <v>1042</v>
      </c>
      <c r="L53" s="454">
        <v>40</v>
      </c>
      <c r="M53" s="236" t="s">
        <v>908</v>
      </c>
      <c r="N53" s="455">
        <v>8</v>
      </c>
      <c r="O53" s="236" t="s">
        <v>908</v>
      </c>
      <c r="P53" s="456">
        <v>10000</v>
      </c>
      <c r="Q53" s="236" t="s">
        <v>547</v>
      </c>
      <c r="R53" s="459">
        <f>IF(J53&lt;15,0,J53/L53*N53*P53)</f>
        <v>30000</v>
      </c>
      <c r="S53" s="460" t="str">
        <f>IF(J53&lt;15,"15시간미만","")</f>
        <v/>
      </c>
    </row>
    <row r="54" spans="2:19">
      <c r="F54" s="237">
        <f>SUM(B53:F53)</f>
        <v>15</v>
      </c>
      <c r="P54" t="s">
        <v>1043</v>
      </c>
    </row>
    <row r="56" spans="2:19">
      <c r="L56" s="455">
        <f>SUM(J53,N53)</f>
        <v>23</v>
      </c>
    </row>
    <row r="57" spans="2:19">
      <c r="L57" s="237">
        <f>L56-F54</f>
        <v>8</v>
      </c>
    </row>
    <row r="59" spans="2:19">
      <c r="B59" s="427">
        <v>1</v>
      </c>
      <c r="C59" s="427">
        <v>2</v>
      </c>
      <c r="D59" s="427">
        <v>3</v>
      </c>
      <c r="E59" s="427">
        <v>4</v>
      </c>
      <c r="F59" s="427">
        <v>5</v>
      </c>
      <c r="G59" s="427">
        <v>6</v>
      </c>
      <c r="H59" s="427">
        <v>7</v>
      </c>
      <c r="J59" s="427" t="s">
        <v>552</v>
      </c>
      <c r="R59" t="s">
        <v>1035</v>
      </c>
    </row>
    <row r="60" spans="2:19">
      <c r="B60" s="427" t="s">
        <v>103</v>
      </c>
      <c r="C60" s="427" t="s">
        <v>174</v>
      </c>
      <c r="D60" s="427" t="s">
        <v>175</v>
      </c>
      <c r="E60" s="427" t="s">
        <v>176</v>
      </c>
      <c r="F60" s="427" t="s">
        <v>177</v>
      </c>
      <c r="G60" s="427" t="s">
        <v>551</v>
      </c>
      <c r="H60" s="427" t="s">
        <v>21</v>
      </c>
      <c r="I60" s="448" t="s">
        <v>869</v>
      </c>
      <c r="J60" s="449"/>
      <c r="L60" s="192" t="s">
        <v>1036</v>
      </c>
      <c r="P60" s="192" t="s">
        <v>1037</v>
      </c>
      <c r="R60" t="s">
        <v>1038</v>
      </c>
    </row>
    <row r="61" spans="2:19">
      <c r="B61" s="450">
        <v>4</v>
      </c>
      <c r="C61" s="340">
        <f>B61</f>
        <v>4</v>
      </c>
      <c r="D61" s="340">
        <f>B61</f>
        <v>4</v>
      </c>
      <c r="E61" s="340">
        <f>B61</f>
        <v>4</v>
      </c>
      <c r="F61" s="340">
        <f>B61</f>
        <v>4</v>
      </c>
      <c r="G61" s="427" t="s">
        <v>1039</v>
      </c>
      <c r="H61" s="451" t="s">
        <v>1040</v>
      </c>
      <c r="I61" s="452" t="s">
        <v>1041</v>
      </c>
      <c r="J61" s="453">
        <f>SUM(B61:H61)</f>
        <v>20</v>
      </c>
      <c r="K61" s="192" t="s">
        <v>1042</v>
      </c>
      <c r="L61" s="454">
        <v>40</v>
      </c>
      <c r="M61" s="236" t="s">
        <v>908</v>
      </c>
      <c r="N61" s="455">
        <v>8</v>
      </c>
      <c r="O61" s="236" t="s">
        <v>908</v>
      </c>
      <c r="P61" s="456">
        <v>9160</v>
      </c>
      <c r="Q61" s="236" t="s">
        <v>547</v>
      </c>
      <c r="R61" s="459">
        <f>IF(J61&lt;15,0,J61/L61*N61*P61)</f>
        <v>36640</v>
      </c>
      <c r="S61" s="460" t="str">
        <f>IF(J61&lt;15,"15시간미만","")</f>
        <v/>
      </c>
    </row>
    <row r="62" spans="2:19">
      <c r="F62" s="237">
        <f>SUM(B61:F61)</f>
        <v>20</v>
      </c>
      <c r="P62" t="s">
        <v>1043</v>
      </c>
    </row>
    <row r="64" spans="2:19">
      <c r="L64" s="455">
        <f>SUM(J61,N61)</f>
        <v>28</v>
      </c>
      <c r="P64" s="272">
        <f>P61*F61</f>
        <v>36640</v>
      </c>
      <c r="R64" s="272"/>
    </row>
    <row r="65" spans="2:21">
      <c r="L65" s="237">
        <f>L64-F62</f>
        <v>8</v>
      </c>
    </row>
    <row r="66" spans="2:21">
      <c r="B66" t="s">
        <v>1044</v>
      </c>
      <c r="E66" t="s">
        <v>1045</v>
      </c>
    </row>
    <row r="67" spans="2:21">
      <c r="B67" t="s">
        <v>1046</v>
      </c>
    </row>
    <row r="68" spans="2:21">
      <c r="B68" t="s">
        <v>1047</v>
      </c>
    </row>
    <row r="70" spans="2:21">
      <c r="B70" s="461" t="s">
        <v>1048</v>
      </c>
      <c r="C70" s="741">
        <v>2000000</v>
      </c>
      <c r="D70" s="741"/>
    </row>
    <row r="72" spans="2:21">
      <c r="B72" s="427">
        <v>1</v>
      </c>
      <c r="C72" s="427">
        <v>2</v>
      </c>
      <c r="D72" s="427">
        <v>3</v>
      </c>
      <c r="E72" s="427">
        <v>4</v>
      </c>
      <c r="F72" s="427">
        <v>5</v>
      </c>
      <c r="G72" s="427">
        <v>6</v>
      </c>
      <c r="H72" s="427">
        <v>7</v>
      </c>
      <c r="J72" s="427" t="s">
        <v>552</v>
      </c>
      <c r="P72" s="462" t="s">
        <v>1049</v>
      </c>
      <c r="R72" t="s">
        <v>1035</v>
      </c>
    </row>
    <row r="73" spans="2:21">
      <c r="B73" s="427" t="s">
        <v>103</v>
      </c>
      <c r="C73" s="427" t="s">
        <v>174</v>
      </c>
      <c r="D73" s="427" t="s">
        <v>175</v>
      </c>
      <c r="E73" s="427" t="s">
        <v>176</v>
      </c>
      <c r="F73" s="427" t="s">
        <v>177</v>
      </c>
      <c r="G73" s="427" t="s">
        <v>551</v>
      </c>
      <c r="H73" s="427" t="s">
        <v>21</v>
      </c>
      <c r="I73" s="448" t="s">
        <v>869</v>
      </c>
      <c r="J73" s="449"/>
      <c r="L73" s="192" t="s">
        <v>1036</v>
      </c>
      <c r="P73" s="192" t="s">
        <v>1037</v>
      </c>
      <c r="R73" t="s">
        <v>1038</v>
      </c>
    </row>
    <row r="74" spans="2:21">
      <c r="B74" s="450">
        <v>8</v>
      </c>
      <c r="C74" s="340">
        <f>B74</f>
        <v>8</v>
      </c>
      <c r="D74" s="340">
        <f>B74</f>
        <v>8</v>
      </c>
      <c r="E74" s="340">
        <f>B74</f>
        <v>8</v>
      </c>
      <c r="F74" s="340">
        <f>B74</f>
        <v>8</v>
      </c>
      <c r="G74" s="427" t="s">
        <v>1039</v>
      </c>
      <c r="H74" s="451" t="s">
        <v>1040</v>
      </c>
      <c r="I74" s="452" t="s">
        <v>1041</v>
      </c>
      <c r="J74" s="453">
        <f>SUM(B74:H74)</f>
        <v>40</v>
      </c>
      <c r="K74" s="192" t="s">
        <v>1042</v>
      </c>
      <c r="L74" s="454">
        <v>40</v>
      </c>
      <c r="M74" s="236" t="s">
        <v>908</v>
      </c>
      <c r="N74" s="455">
        <v>8</v>
      </c>
      <c r="O74" s="236" t="s">
        <v>908</v>
      </c>
      <c r="P74" s="463">
        <f>TRUNC(C70/T78,0)</f>
        <v>9569</v>
      </c>
      <c r="Q74" s="236" t="s">
        <v>547</v>
      </c>
      <c r="R74" s="459">
        <f>IF(J74&lt;15,0,J74/L74*N74*P74)</f>
        <v>76552</v>
      </c>
      <c r="S74" s="458" t="str">
        <f>IF(J74&lt;15,"15시간미만","")</f>
        <v/>
      </c>
    </row>
    <row r="75" spans="2:21">
      <c r="F75" s="237">
        <f>SUM(B74:F74)</f>
        <v>40</v>
      </c>
      <c r="P75" t="s">
        <v>1043</v>
      </c>
    </row>
    <row r="77" spans="2:21">
      <c r="L77" s="455">
        <f>SUM(J74,N74)</f>
        <v>48</v>
      </c>
      <c r="M77" s="236" t="s">
        <v>908</v>
      </c>
      <c r="N77" s="464">
        <v>365</v>
      </c>
      <c r="O77" s="192" t="s">
        <v>1042</v>
      </c>
      <c r="P77" s="465">
        <v>12</v>
      </c>
      <c r="Q77" s="192" t="s">
        <v>1042</v>
      </c>
      <c r="R77" s="464">
        <v>7</v>
      </c>
      <c r="S77" s="236" t="s">
        <v>547</v>
      </c>
      <c r="T77" s="466">
        <f>L77*N77/P77/R77</f>
        <v>208.57142857142858</v>
      </c>
    </row>
    <row r="78" spans="2:21">
      <c r="R78" s="192" t="s">
        <v>1050</v>
      </c>
      <c r="S78" s="461" t="s">
        <v>557</v>
      </c>
      <c r="T78" s="467">
        <f>ROUND(T77,0)</f>
        <v>209</v>
      </c>
      <c r="U78" t="s">
        <v>548</v>
      </c>
    </row>
    <row r="79" spans="2:21">
      <c r="F79" s="192"/>
      <c r="G79" s="192"/>
    </row>
    <row r="80" spans="2:21">
      <c r="B80" s="468" t="s">
        <v>1051</v>
      </c>
      <c r="C80" s="469"/>
      <c r="F80" s="470"/>
      <c r="G80" s="471"/>
    </row>
    <row r="81" spans="2:19">
      <c r="B81" t="s">
        <v>1052</v>
      </c>
      <c r="C81" s="469"/>
      <c r="F81" s="470"/>
      <c r="G81" s="471"/>
      <c r="H81" t="s">
        <v>1053</v>
      </c>
      <c r="N81" t="s">
        <v>1054</v>
      </c>
    </row>
    <row r="82" spans="2:19">
      <c r="B82" t="s">
        <v>1055</v>
      </c>
      <c r="C82" s="469"/>
      <c r="F82" s="470"/>
      <c r="G82" s="471"/>
      <c r="H82" t="s">
        <v>1056</v>
      </c>
      <c r="N82" t="s">
        <v>1057</v>
      </c>
    </row>
    <row r="83" spans="2:19">
      <c r="B83" t="s">
        <v>1058</v>
      </c>
      <c r="C83" s="469"/>
      <c r="F83" s="470"/>
      <c r="G83" s="471"/>
    </row>
    <row r="84" spans="2:19">
      <c r="C84" s="469"/>
      <c r="F84" s="470"/>
      <c r="G84" s="471"/>
      <c r="N84" s="472" t="s">
        <v>1059</v>
      </c>
    </row>
    <row r="85" spans="2:19">
      <c r="B85" s="742"/>
      <c r="C85" s="469"/>
      <c r="F85" s="470"/>
      <c r="G85" s="471"/>
    </row>
    <row r="86" spans="2:19">
      <c r="B86" s="742"/>
      <c r="C86" s="469"/>
      <c r="F86" s="470"/>
      <c r="G86" s="471"/>
    </row>
    <row r="87" spans="2:19">
      <c r="B87" t="s">
        <v>1052</v>
      </c>
      <c r="C87" s="469"/>
      <c r="F87" s="470"/>
      <c r="G87" s="471"/>
      <c r="Q87" t="s">
        <v>1060</v>
      </c>
    </row>
    <row r="88" spans="2:19">
      <c r="B88" s="427">
        <v>1</v>
      </c>
      <c r="C88" s="427">
        <v>2</v>
      </c>
      <c r="D88" s="427">
        <v>3</v>
      </c>
      <c r="E88" s="427">
        <v>4</v>
      </c>
      <c r="F88" s="427">
        <v>5</v>
      </c>
      <c r="G88" s="427">
        <v>6</v>
      </c>
      <c r="H88" s="427">
        <v>7</v>
      </c>
      <c r="Q88" s="244" t="s">
        <v>1061</v>
      </c>
    </row>
    <row r="89" spans="2:19">
      <c r="B89" s="427" t="s">
        <v>103</v>
      </c>
      <c r="C89" s="427" t="s">
        <v>174</v>
      </c>
      <c r="D89" s="427" t="s">
        <v>175</v>
      </c>
      <c r="E89" s="427" t="s">
        <v>176</v>
      </c>
      <c r="F89" s="427" t="s">
        <v>177</v>
      </c>
      <c r="G89" s="427" t="s">
        <v>551</v>
      </c>
      <c r="H89" s="427" t="s">
        <v>21</v>
      </c>
      <c r="I89" s="448" t="s">
        <v>869</v>
      </c>
      <c r="J89" s="427" t="s">
        <v>552</v>
      </c>
      <c r="L89" s="427" t="s">
        <v>1062</v>
      </c>
      <c r="N89" s="427" t="s">
        <v>1062</v>
      </c>
      <c r="Q89" s="473" t="s">
        <v>1063</v>
      </c>
      <c r="R89" s="474" t="s">
        <v>1064</v>
      </c>
      <c r="S89" s="475" t="s">
        <v>1065</v>
      </c>
    </row>
    <row r="90" spans="2:19">
      <c r="B90" s="450">
        <v>8</v>
      </c>
      <c r="C90" s="340">
        <f>B90</f>
        <v>8</v>
      </c>
      <c r="D90" s="340">
        <f>B90</f>
        <v>8</v>
      </c>
      <c r="E90" s="340">
        <f>B90</f>
        <v>8</v>
      </c>
      <c r="F90" s="340">
        <f>B90</f>
        <v>8</v>
      </c>
      <c r="G90" s="427" t="s">
        <v>1039</v>
      </c>
      <c r="H90" s="451" t="s">
        <v>1040</v>
      </c>
      <c r="I90" s="452" t="s">
        <v>1041</v>
      </c>
      <c r="J90" s="476">
        <f>SUM(B90:H90)</f>
        <v>40</v>
      </c>
      <c r="L90" s="476">
        <f>J90/5</f>
        <v>8</v>
      </c>
      <c r="N90" s="476">
        <f>L90</f>
        <v>8</v>
      </c>
      <c r="Q90" s="477">
        <f>F91+N90</f>
        <v>48</v>
      </c>
      <c r="R90" s="478">
        <f>365/12/7</f>
        <v>4.3452380952380958</v>
      </c>
      <c r="S90" s="479">
        <f>ROUND(Q90*R90,0)</f>
        <v>209</v>
      </c>
    </row>
    <row r="91" spans="2:19">
      <c r="B91" s="192"/>
      <c r="C91" s="469"/>
      <c r="F91" s="237">
        <f>SUM(B90:F90)</f>
        <v>40</v>
      </c>
      <c r="G91" s="471"/>
    </row>
    <row r="92" spans="2:19">
      <c r="B92" s="427">
        <v>1</v>
      </c>
      <c r="C92" s="427">
        <v>2</v>
      </c>
      <c r="D92" s="427">
        <v>3</v>
      </c>
      <c r="E92" s="427">
        <v>4</v>
      </c>
      <c r="F92" s="427">
        <v>5</v>
      </c>
      <c r="G92" s="427">
        <v>6</v>
      </c>
      <c r="H92" s="427">
        <v>7</v>
      </c>
      <c r="N92" s="423" t="s">
        <v>1066</v>
      </c>
    </row>
    <row r="93" spans="2:19">
      <c r="B93" s="427" t="s">
        <v>103</v>
      </c>
      <c r="C93" s="427" t="s">
        <v>174</v>
      </c>
      <c r="D93" s="427" t="s">
        <v>175</v>
      </c>
      <c r="E93" s="427" t="s">
        <v>176</v>
      </c>
      <c r="F93" s="427" t="s">
        <v>177</v>
      </c>
      <c r="G93" s="427" t="s">
        <v>551</v>
      </c>
      <c r="H93" s="427" t="s">
        <v>21</v>
      </c>
      <c r="I93" s="448" t="s">
        <v>869</v>
      </c>
      <c r="J93" s="427" t="s">
        <v>552</v>
      </c>
      <c r="L93" s="427" t="s">
        <v>1062</v>
      </c>
      <c r="N93" s="427" t="s">
        <v>1062</v>
      </c>
      <c r="Q93" s="473" t="s">
        <v>1063</v>
      </c>
      <c r="R93" s="474" t="s">
        <v>1064</v>
      </c>
      <c r="S93" s="475" t="s">
        <v>1065</v>
      </c>
    </row>
    <row r="94" spans="2:19">
      <c r="B94" s="450">
        <v>6</v>
      </c>
      <c r="C94" s="340">
        <f>B94</f>
        <v>6</v>
      </c>
      <c r="D94" s="340">
        <f>B94</f>
        <v>6</v>
      </c>
      <c r="E94" s="340">
        <f>B94</f>
        <v>6</v>
      </c>
      <c r="F94" s="340">
        <f>B94</f>
        <v>6</v>
      </c>
      <c r="G94" s="340">
        <f>C94</f>
        <v>6</v>
      </c>
      <c r="H94" s="451" t="s">
        <v>1040</v>
      </c>
      <c r="I94" s="452" t="s">
        <v>1041</v>
      </c>
      <c r="J94" s="476">
        <f>SUM(B94:H94)</f>
        <v>36</v>
      </c>
      <c r="L94" s="480">
        <f>J94/5</f>
        <v>7.2</v>
      </c>
      <c r="N94" s="480">
        <v>6</v>
      </c>
      <c r="Q94" s="477">
        <f>G95+N94</f>
        <v>42</v>
      </c>
      <c r="R94" s="478">
        <f>365/12/7</f>
        <v>4.3452380952380958</v>
      </c>
      <c r="S94" s="479">
        <f>ROUND(Q94*R94,0)</f>
        <v>183</v>
      </c>
    </row>
    <row r="95" spans="2:19">
      <c r="B95" s="192"/>
      <c r="C95" s="469"/>
      <c r="F95" s="470"/>
      <c r="G95" s="237">
        <f>SUM(B94:G94)</f>
        <v>36</v>
      </c>
    </row>
    <row r="96" spans="2:19">
      <c r="B96" s="427">
        <v>1</v>
      </c>
      <c r="C96" s="427">
        <v>2</v>
      </c>
      <c r="D96" s="427">
        <v>3</v>
      </c>
      <c r="E96" s="427">
        <v>4</v>
      </c>
      <c r="F96" s="427">
        <v>5</v>
      </c>
      <c r="G96" s="427">
        <v>6</v>
      </c>
      <c r="H96" s="427">
        <v>7</v>
      </c>
      <c r="N96" s="423" t="s">
        <v>1067</v>
      </c>
    </row>
    <row r="97" spans="2:19">
      <c r="B97" s="427" t="s">
        <v>103</v>
      </c>
      <c r="C97" s="427" t="s">
        <v>174</v>
      </c>
      <c r="D97" s="427" t="s">
        <v>175</v>
      </c>
      <c r="E97" s="427" t="s">
        <v>176</v>
      </c>
      <c r="F97" s="427" t="s">
        <v>177</v>
      </c>
      <c r="G97" s="427" t="s">
        <v>551</v>
      </c>
      <c r="H97" s="427" t="s">
        <v>21</v>
      </c>
      <c r="I97" s="448" t="s">
        <v>869</v>
      </c>
      <c r="J97" s="427" t="s">
        <v>552</v>
      </c>
      <c r="L97" s="427" t="s">
        <v>1062</v>
      </c>
      <c r="N97" s="427" t="s">
        <v>1062</v>
      </c>
      <c r="Q97" s="473" t="s">
        <v>1063</v>
      </c>
      <c r="R97" s="474" t="s">
        <v>1064</v>
      </c>
      <c r="S97" s="475" t="s">
        <v>1065</v>
      </c>
    </row>
    <row r="98" spans="2:19">
      <c r="B98" s="450">
        <v>7</v>
      </c>
      <c r="C98" s="340">
        <f>B98</f>
        <v>7</v>
      </c>
      <c r="D98" s="340">
        <f>B98</f>
        <v>7</v>
      </c>
      <c r="E98" s="340">
        <f>B98</f>
        <v>7</v>
      </c>
      <c r="F98" s="340">
        <f>B98</f>
        <v>7</v>
      </c>
      <c r="G98" s="340">
        <v>5</v>
      </c>
      <c r="H98" s="451" t="s">
        <v>1040</v>
      </c>
      <c r="I98" s="452" t="s">
        <v>1041</v>
      </c>
      <c r="J98" s="476">
        <f>SUM(B98:H98)</f>
        <v>40</v>
      </c>
      <c r="L98" s="480">
        <f>J98/5</f>
        <v>8</v>
      </c>
      <c r="N98" s="480">
        <v>7</v>
      </c>
      <c r="Q98" s="477">
        <f>G99+N98</f>
        <v>47</v>
      </c>
      <c r="R98" s="478">
        <f>365/12/7</f>
        <v>4.3452380952380958</v>
      </c>
      <c r="S98" s="479">
        <f>ROUND(Q98*R98,0)</f>
        <v>204</v>
      </c>
    </row>
    <row r="99" spans="2:19">
      <c r="B99" s="192"/>
      <c r="C99" s="469"/>
      <c r="F99" s="470"/>
      <c r="G99" s="237">
        <f>SUM(B98:G98)</f>
        <v>40</v>
      </c>
    </row>
    <row r="100" spans="2:19">
      <c r="B100" s="192"/>
      <c r="C100" s="469"/>
      <c r="F100" s="470"/>
      <c r="G100" s="471"/>
    </row>
    <row r="101" spans="2:19">
      <c r="B101" t="s">
        <v>1055</v>
      </c>
      <c r="C101" s="469"/>
      <c r="F101" s="470"/>
      <c r="G101" s="471"/>
    </row>
    <row r="102" spans="2:19">
      <c r="B102" s="427">
        <v>1</v>
      </c>
      <c r="C102" s="427">
        <v>2</v>
      </c>
      <c r="D102" s="427">
        <v>3</v>
      </c>
      <c r="E102" s="427">
        <v>4</v>
      </c>
      <c r="F102" s="427">
        <v>5</v>
      </c>
      <c r="G102" s="427">
        <v>6</v>
      </c>
      <c r="H102" s="427">
        <v>7</v>
      </c>
    </row>
    <row r="103" spans="2:19">
      <c r="B103" s="427" t="s">
        <v>103</v>
      </c>
      <c r="C103" s="427" t="s">
        <v>174</v>
      </c>
      <c r="D103" s="427" t="s">
        <v>175</v>
      </c>
      <c r="E103" s="427" t="s">
        <v>176</v>
      </c>
      <c r="F103" s="427" t="s">
        <v>177</v>
      </c>
      <c r="G103" s="427" t="s">
        <v>551</v>
      </c>
      <c r="H103" s="427" t="s">
        <v>21</v>
      </c>
      <c r="I103" s="448" t="s">
        <v>869</v>
      </c>
      <c r="J103" s="427" t="s">
        <v>552</v>
      </c>
      <c r="L103" s="427" t="s">
        <v>1062</v>
      </c>
      <c r="Q103" s="473" t="s">
        <v>1063</v>
      </c>
      <c r="R103" s="474" t="s">
        <v>1064</v>
      </c>
      <c r="S103" s="475" t="s">
        <v>1065</v>
      </c>
    </row>
    <row r="104" spans="2:19">
      <c r="B104" s="450">
        <v>7</v>
      </c>
      <c r="C104" s="340">
        <v>6</v>
      </c>
      <c r="D104" s="340">
        <v>8</v>
      </c>
      <c r="E104" s="340">
        <v>5</v>
      </c>
      <c r="F104" s="340">
        <v>4</v>
      </c>
      <c r="G104" s="427" t="s">
        <v>1039</v>
      </c>
      <c r="H104" s="451" t="s">
        <v>1040</v>
      </c>
      <c r="I104" s="452" t="s">
        <v>1041</v>
      </c>
      <c r="J104" s="476">
        <f>SUM(B104:H104)</f>
        <v>30</v>
      </c>
      <c r="L104" s="476">
        <f>J104/5</f>
        <v>6</v>
      </c>
      <c r="Q104" s="477">
        <f>F105+L104</f>
        <v>36</v>
      </c>
      <c r="R104" s="478">
        <f>365/12/7</f>
        <v>4.3452380952380958</v>
      </c>
      <c r="S104" s="479">
        <f>ROUND(Q104*R104,0)</f>
        <v>156</v>
      </c>
    </row>
    <row r="105" spans="2:19">
      <c r="B105" s="192"/>
      <c r="C105" s="469"/>
      <c r="F105" s="470">
        <f>SUM(B104:F104)</f>
        <v>30</v>
      </c>
      <c r="G105" s="471"/>
    </row>
    <row r="106" spans="2:19">
      <c r="B106" s="427">
        <v>1</v>
      </c>
      <c r="C106" s="427">
        <v>2</v>
      </c>
      <c r="D106" s="427">
        <v>3</v>
      </c>
      <c r="E106" s="427">
        <v>4</v>
      </c>
      <c r="F106" s="427">
        <v>5</v>
      </c>
      <c r="G106" s="427">
        <v>6</v>
      </c>
      <c r="H106" s="427">
        <v>7</v>
      </c>
      <c r="L106" s="481" t="s">
        <v>1068</v>
      </c>
    </row>
    <row r="107" spans="2:19">
      <c r="B107" s="427" t="s">
        <v>103</v>
      </c>
      <c r="C107" s="427" t="s">
        <v>174</v>
      </c>
      <c r="D107" s="427" t="s">
        <v>175</v>
      </c>
      <c r="E107" s="427" t="s">
        <v>176</v>
      </c>
      <c r="F107" s="427" t="s">
        <v>177</v>
      </c>
      <c r="G107" s="427" t="s">
        <v>551</v>
      </c>
      <c r="H107" s="427" t="s">
        <v>21</v>
      </c>
      <c r="I107" s="448" t="s">
        <v>869</v>
      </c>
      <c r="J107" s="427" t="s">
        <v>552</v>
      </c>
      <c r="L107" s="427" t="s">
        <v>1062</v>
      </c>
      <c r="Q107" s="473" t="s">
        <v>1063</v>
      </c>
      <c r="R107" s="474" t="s">
        <v>1064</v>
      </c>
      <c r="S107" s="475" t="s">
        <v>1065</v>
      </c>
    </row>
    <row r="108" spans="2:19">
      <c r="B108" s="450">
        <v>8</v>
      </c>
      <c r="C108" s="340">
        <v>8</v>
      </c>
      <c r="D108" s="340">
        <f>B108</f>
        <v>8</v>
      </c>
      <c r="E108" s="340"/>
      <c r="F108" s="340"/>
      <c r="G108" s="340"/>
      <c r="H108" s="451" t="s">
        <v>1040</v>
      </c>
      <c r="I108" s="452" t="s">
        <v>1041</v>
      </c>
      <c r="J108" s="476">
        <f>SUM(B108:H108)</f>
        <v>24</v>
      </c>
      <c r="L108" s="480">
        <f>J108/5</f>
        <v>4.8</v>
      </c>
      <c r="Q108" s="477">
        <f>D109+L108</f>
        <v>28.8</v>
      </c>
      <c r="R108" s="478">
        <f>365/12/7</f>
        <v>4.3452380952380958</v>
      </c>
      <c r="S108" s="479">
        <f>ROUND(Q108*R108,0)</f>
        <v>125</v>
      </c>
    </row>
    <row r="109" spans="2:19">
      <c r="B109" s="192"/>
      <c r="C109" s="469"/>
      <c r="D109" s="237">
        <f>SUM(B108:D108)</f>
        <v>24</v>
      </c>
      <c r="F109" s="470"/>
      <c r="G109" s="471"/>
    </row>
    <row r="110" spans="2:19">
      <c r="B110" s="427">
        <v>1</v>
      </c>
      <c r="C110" s="427">
        <v>2</v>
      </c>
      <c r="D110" s="427">
        <v>3</v>
      </c>
      <c r="E110" s="427">
        <v>4</v>
      </c>
      <c r="F110" s="427">
        <v>5</v>
      </c>
      <c r="G110" s="427">
        <v>6</v>
      </c>
      <c r="H110" s="427">
        <v>7</v>
      </c>
      <c r="L110" s="481" t="s">
        <v>1069</v>
      </c>
    </row>
    <row r="111" spans="2:19">
      <c r="B111" s="427" t="s">
        <v>103</v>
      </c>
      <c r="C111" s="427" t="s">
        <v>174</v>
      </c>
      <c r="D111" s="427" t="s">
        <v>175</v>
      </c>
      <c r="E111" s="427" t="s">
        <v>176</v>
      </c>
      <c r="F111" s="427" t="s">
        <v>177</v>
      </c>
      <c r="G111" s="427" t="s">
        <v>551</v>
      </c>
      <c r="H111" s="427" t="s">
        <v>21</v>
      </c>
      <c r="I111" s="448" t="s">
        <v>869</v>
      </c>
      <c r="J111" s="427" t="s">
        <v>552</v>
      </c>
      <c r="L111" s="427" t="s">
        <v>1062</v>
      </c>
      <c r="Q111" s="473" t="s">
        <v>1063</v>
      </c>
      <c r="R111" s="474" t="s">
        <v>1064</v>
      </c>
      <c r="S111" s="475" t="s">
        <v>1065</v>
      </c>
    </row>
    <row r="112" spans="2:19">
      <c r="B112" s="450">
        <v>7</v>
      </c>
      <c r="C112" s="340">
        <v>7</v>
      </c>
      <c r="D112" s="340">
        <v>7</v>
      </c>
      <c r="E112" s="340">
        <v>7</v>
      </c>
      <c r="F112" s="340">
        <v>5</v>
      </c>
      <c r="G112" s="340">
        <v>5</v>
      </c>
      <c r="H112" s="451" t="s">
        <v>1040</v>
      </c>
      <c r="I112" s="452" t="s">
        <v>1041</v>
      </c>
      <c r="J112" s="476">
        <f>SUM(B112:H112)</f>
        <v>38</v>
      </c>
      <c r="L112" s="480">
        <f>J112/5</f>
        <v>7.6</v>
      </c>
      <c r="Q112" s="477">
        <f>G113+L112</f>
        <v>45.6</v>
      </c>
      <c r="R112" s="478">
        <f>365/12/7</f>
        <v>4.3452380952380958</v>
      </c>
      <c r="S112" s="479">
        <f>ROUND(Q112*R112,0)</f>
        <v>198</v>
      </c>
    </row>
    <row r="113" spans="2:18">
      <c r="B113" s="482"/>
      <c r="C113" s="483"/>
      <c r="D113" s="483"/>
      <c r="E113" s="483"/>
      <c r="F113" s="483"/>
      <c r="G113" s="483">
        <f>SUM(B112:G112)</f>
        <v>38</v>
      </c>
      <c r="J113" s="237"/>
      <c r="L113" s="484"/>
    </row>
    <row r="114" spans="2:18">
      <c r="B114" s="482"/>
      <c r="C114" s="483"/>
      <c r="D114" s="483"/>
      <c r="E114" s="483"/>
      <c r="F114" s="483"/>
      <c r="G114" s="483"/>
      <c r="J114" s="237"/>
      <c r="L114" s="484"/>
    </row>
    <row r="115" spans="2:18">
      <c r="B115" t="s">
        <v>1058</v>
      </c>
      <c r="C115" s="469"/>
      <c r="F115" s="470"/>
      <c r="G115" s="471"/>
      <c r="P115" s="743" t="s">
        <v>1070</v>
      </c>
      <c r="Q115" s="743"/>
      <c r="R115" s="743"/>
    </row>
    <row r="116" spans="2:18">
      <c r="C116" s="469"/>
      <c r="F116" s="470"/>
      <c r="G116" s="471"/>
      <c r="P116" s="744" t="s">
        <v>1071</v>
      </c>
      <c r="Q116" s="744"/>
      <c r="R116" s="744"/>
    </row>
    <row r="117" spans="2:18">
      <c r="C117" s="469"/>
      <c r="F117" s="470"/>
      <c r="G117" s="471"/>
      <c r="P117" s="192"/>
      <c r="Q117" s="192"/>
      <c r="R117" s="192"/>
    </row>
    <row r="118" spans="2:18">
      <c r="C118" s="469"/>
      <c r="F118" s="470"/>
      <c r="G118" s="471"/>
      <c r="P118" s="192"/>
      <c r="Q118" s="192"/>
      <c r="R118" s="192"/>
    </row>
    <row r="119" spans="2:18">
      <c r="B119" t="s">
        <v>1072</v>
      </c>
      <c r="C119" s="469"/>
      <c r="F119" s="470"/>
      <c r="G119" s="471"/>
      <c r="P119" s="192"/>
      <c r="Q119" s="192"/>
      <c r="R119" s="192"/>
    </row>
    <row r="120" spans="2:18">
      <c r="B120" s="427">
        <v>1</v>
      </c>
      <c r="C120" s="427">
        <v>2</v>
      </c>
      <c r="D120" s="427">
        <v>3</v>
      </c>
      <c r="E120" s="427">
        <v>4</v>
      </c>
      <c r="F120" s="427">
        <v>5</v>
      </c>
      <c r="G120" s="427">
        <v>6</v>
      </c>
      <c r="H120" s="427">
        <v>7</v>
      </c>
    </row>
    <row r="121" spans="2:18">
      <c r="B121" s="427" t="s">
        <v>103</v>
      </c>
      <c r="C121" s="427" t="s">
        <v>174</v>
      </c>
      <c r="D121" s="427" t="s">
        <v>175</v>
      </c>
      <c r="E121" s="427" t="s">
        <v>176</v>
      </c>
      <c r="F121" s="427" t="s">
        <v>177</v>
      </c>
      <c r="G121" s="427" t="s">
        <v>551</v>
      </c>
      <c r="H121" s="427" t="s">
        <v>21</v>
      </c>
      <c r="I121" s="448" t="s">
        <v>869</v>
      </c>
      <c r="J121" s="427" t="s">
        <v>552</v>
      </c>
      <c r="L121" s="427" t="s">
        <v>1073</v>
      </c>
    </row>
    <row r="122" spans="2:18">
      <c r="B122" s="450">
        <v>8</v>
      </c>
      <c r="C122" s="340">
        <v>8</v>
      </c>
      <c r="D122" s="340">
        <v>8</v>
      </c>
      <c r="E122" s="340">
        <v>8</v>
      </c>
      <c r="F122" s="340">
        <v>8</v>
      </c>
      <c r="G122" s="427" t="s">
        <v>1039</v>
      </c>
      <c r="H122" s="451" t="s">
        <v>1040</v>
      </c>
      <c r="I122" s="452" t="s">
        <v>1041</v>
      </c>
      <c r="J122" s="476">
        <f>SUM(B122:H122)</f>
        <v>40</v>
      </c>
      <c r="L122" s="427">
        <f>COUNT(B122:H122)</f>
        <v>5</v>
      </c>
    </row>
    <row r="123" spans="2:18">
      <c r="B123" s="192"/>
      <c r="C123" s="469"/>
      <c r="F123" s="237">
        <f>SUM(B122:F122)</f>
        <v>40</v>
      </c>
      <c r="G123" s="471"/>
    </row>
    <row r="124" spans="2:18">
      <c r="B124" s="427">
        <v>1</v>
      </c>
      <c r="C124" s="427">
        <v>2</v>
      </c>
      <c r="D124" s="427">
        <v>3</v>
      </c>
      <c r="E124" s="427">
        <v>4</v>
      </c>
      <c r="F124" s="427">
        <v>5</v>
      </c>
      <c r="G124" s="427">
        <v>6</v>
      </c>
      <c r="H124" s="427">
        <v>7</v>
      </c>
    </row>
    <row r="125" spans="2:18">
      <c r="B125" s="427" t="s">
        <v>103</v>
      </c>
      <c r="C125" s="427" t="s">
        <v>174</v>
      </c>
      <c r="D125" s="427" t="s">
        <v>175</v>
      </c>
      <c r="E125" s="427" t="s">
        <v>176</v>
      </c>
      <c r="F125" s="427" t="s">
        <v>177</v>
      </c>
      <c r="G125" s="427" t="s">
        <v>551</v>
      </c>
      <c r="H125" s="427" t="s">
        <v>21</v>
      </c>
      <c r="I125" s="448" t="s">
        <v>869</v>
      </c>
      <c r="J125" s="427" t="s">
        <v>552</v>
      </c>
      <c r="L125" s="427" t="s">
        <v>1073</v>
      </c>
    </row>
    <row r="126" spans="2:18">
      <c r="B126" s="450">
        <v>7</v>
      </c>
      <c r="C126" s="340">
        <v>7</v>
      </c>
      <c r="D126" s="340">
        <v>5</v>
      </c>
      <c r="E126" s="340"/>
      <c r="F126" s="340"/>
      <c r="G126" s="340"/>
      <c r="H126" s="451" t="s">
        <v>1040</v>
      </c>
      <c r="I126" s="452" t="s">
        <v>1041</v>
      </c>
      <c r="J126" s="476">
        <f>SUM(B126:H126)</f>
        <v>19</v>
      </c>
      <c r="L126" s="427">
        <f>COUNT(B126:H126)</f>
        <v>3</v>
      </c>
    </row>
    <row r="127" spans="2:18">
      <c r="B127" s="192"/>
      <c r="C127" s="469"/>
      <c r="D127" s="237">
        <f>SUM(B126:D126)</f>
        <v>19</v>
      </c>
      <c r="F127" s="470"/>
      <c r="G127" s="471"/>
    </row>
    <row r="128" spans="2:18">
      <c r="B128" s="427">
        <v>1</v>
      </c>
      <c r="C128" s="427">
        <v>2</v>
      </c>
      <c r="D128" s="427">
        <v>3</v>
      </c>
      <c r="E128" s="427">
        <v>4</v>
      </c>
      <c r="F128" s="427">
        <v>5</v>
      </c>
      <c r="G128" s="427">
        <v>6</v>
      </c>
      <c r="H128" s="427">
        <v>7</v>
      </c>
    </row>
    <row r="129" spans="2:14">
      <c r="B129" s="427" t="s">
        <v>103</v>
      </c>
      <c r="C129" s="427" t="s">
        <v>174</v>
      </c>
      <c r="D129" s="427" t="s">
        <v>175</v>
      </c>
      <c r="E129" s="427" t="s">
        <v>176</v>
      </c>
      <c r="F129" s="427" t="s">
        <v>177</v>
      </c>
      <c r="G129" s="427" t="s">
        <v>551</v>
      </c>
      <c r="H129" s="427" t="s">
        <v>21</v>
      </c>
      <c r="I129" s="448" t="s">
        <v>869</v>
      </c>
      <c r="J129" s="427" t="s">
        <v>552</v>
      </c>
      <c r="L129" s="427" t="s">
        <v>1073</v>
      </c>
      <c r="N129" t="s">
        <v>1074</v>
      </c>
    </row>
    <row r="130" spans="2:14">
      <c r="B130" s="450">
        <v>8</v>
      </c>
      <c r="C130" s="340">
        <v>8</v>
      </c>
      <c r="D130" s="340">
        <v>8</v>
      </c>
      <c r="E130" s="340">
        <v>8</v>
      </c>
      <c r="F130" s="340">
        <v>8</v>
      </c>
      <c r="G130" s="340">
        <v>8</v>
      </c>
      <c r="H130" s="451" t="s">
        <v>1040</v>
      </c>
      <c r="I130" s="452" t="s">
        <v>1041</v>
      </c>
      <c r="J130" s="476">
        <f>SUM(B130:H130)</f>
        <v>48</v>
      </c>
      <c r="L130" s="240">
        <v>5</v>
      </c>
      <c r="N130" t="s">
        <v>1075</v>
      </c>
    </row>
    <row r="131" spans="2:14">
      <c r="F131" s="237">
        <f>SUM(B130:F130)</f>
        <v>40</v>
      </c>
      <c r="G131" s="237">
        <f>SUM(B130:G130)</f>
        <v>48</v>
      </c>
    </row>
    <row r="132" spans="2:14">
      <c r="B132" s="427">
        <v>1</v>
      </c>
      <c r="C132" s="427">
        <v>2</v>
      </c>
      <c r="D132" s="427">
        <v>3</v>
      </c>
      <c r="E132" s="427">
        <v>4</v>
      </c>
      <c r="F132" s="427">
        <v>5</v>
      </c>
      <c r="G132" s="427">
        <v>6</v>
      </c>
      <c r="H132" s="427">
        <v>7</v>
      </c>
    </row>
    <row r="133" spans="2:14">
      <c r="B133" s="427" t="s">
        <v>103</v>
      </c>
      <c r="C133" s="427" t="s">
        <v>174</v>
      </c>
      <c r="D133" s="427" t="s">
        <v>175</v>
      </c>
      <c r="E133" s="427" t="s">
        <v>176</v>
      </c>
      <c r="F133" s="427" t="s">
        <v>177</v>
      </c>
      <c r="G133" s="427" t="s">
        <v>551</v>
      </c>
      <c r="H133" s="427" t="s">
        <v>21</v>
      </c>
      <c r="I133" s="448" t="s">
        <v>869</v>
      </c>
      <c r="J133" s="427" t="s">
        <v>552</v>
      </c>
      <c r="L133" s="427" t="s">
        <v>1073</v>
      </c>
      <c r="N133" t="s">
        <v>1076</v>
      </c>
    </row>
    <row r="134" spans="2:14">
      <c r="B134" s="450">
        <v>7</v>
      </c>
      <c r="C134" s="340">
        <v>7</v>
      </c>
      <c r="D134" s="340">
        <v>7</v>
      </c>
      <c r="E134" s="340">
        <v>7</v>
      </c>
      <c r="F134" s="340">
        <v>7</v>
      </c>
      <c r="G134" s="340">
        <v>7</v>
      </c>
      <c r="H134" s="451" t="s">
        <v>1040</v>
      </c>
      <c r="I134" s="452" t="s">
        <v>1041</v>
      </c>
      <c r="J134" s="476">
        <f>SUM(B134:H134)</f>
        <v>42</v>
      </c>
      <c r="L134" s="427">
        <f>COUNT(B134:H134)</f>
        <v>6</v>
      </c>
      <c r="N134" t="s">
        <v>1077</v>
      </c>
    </row>
    <row r="135" spans="2:14">
      <c r="F135" s="237">
        <f>SUM(B134:F134)</f>
        <v>35</v>
      </c>
      <c r="G135" s="237">
        <f>SUM(B134:G134)</f>
        <v>42</v>
      </c>
      <c r="N135" t="s">
        <v>1078</v>
      </c>
    </row>
    <row r="148" spans="2:2">
      <c r="B148" s="171" t="s">
        <v>448</v>
      </c>
    </row>
    <row r="152" spans="2:2">
      <c r="B152" s="171" t="s">
        <v>1079</v>
      </c>
    </row>
    <row r="156" spans="2:2">
      <c r="B156" s="171" t="s">
        <v>1080</v>
      </c>
    </row>
    <row r="158" spans="2:2" ht="26.25">
      <c r="B158" s="485" t="s">
        <v>1081</v>
      </c>
    </row>
    <row r="160" spans="2:2">
      <c r="B160" t="s">
        <v>1082</v>
      </c>
    </row>
    <row r="161" spans="2:2">
      <c r="B161" s="27" t="s">
        <v>1083</v>
      </c>
    </row>
    <row r="162" spans="2:2">
      <c r="B162" t="s">
        <v>1084</v>
      </c>
    </row>
    <row r="163" spans="2:2">
      <c r="B163" t="s">
        <v>1085</v>
      </c>
    </row>
    <row r="165" spans="2:2">
      <c r="B165" t="s">
        <v>1086</v>
      </c>
    </row>
    <row r="166" spans="2:2">
      <c r="B166" t="s">
        <v>1087</v>
      </c>
    </row>
    <row r="168" spans="2:2">
      <c r="B168" t="s">
        <v>1088</v>
      </c>
    </row>
    <row r="169" spans="2:2">
      <c r="B169" t="s">
        <v>1089</v>
      </c>
    </row>
    <row r="170" spans="2:2">
      <c r="B170" t="s">
        <v>1090</v>
      </c>
    </row>
    <row r="172" spans="2:2">
      <c r="B172" t="s">
        <v>1091</v>
      </c>
    </row>
    <row r="173" spans="2:2">
      <c r="B173" t="s">
        <v>1092</v>
      </c>
    </row>
    <row r="175" spans="2:2">
      <c r="B175" t="s">
        <v>1093</v>
      </c>
    </row>
    <row r="177" spans="2:2">
      <c r="B177" t="s">
        <v>1094</v>
      </c>
    </row>
    <row r="179" spans="2:2">
      <c r="B179" t="s">
        <v>1095</v>
      </c>
    </row>
    <row r="181" spans="2:2">
      <c r="B181" t="s">
        <v>1096</v>
      </c>
    </row>
    <row r="182" spans="2:2">
      <c r="B182" t="s">
        <v>1097</v>
      </c>
    </row>
    <row r="184" spans="2:2">
      <c r="B184" t="s">
        <v>1098</v>
      </c>
    </row>
    <row r="185" spans="2:2">
      <c r="B185" t="s">
        <v>1099</v>
      </c>
    </row>
    <row r="186" spans="2:2">
      <c r="B186" t="s">
        <v>1100</v>
      </c>
    </row>
    <row r="187" spans="2:2">
      <c r="B187" t="s">
        <v>1101</v>
      </c>
    </row>
    <row r="188" spans="2:2">
      <c r="B188" t="s">
        <v>1102</v>
      </c>
    </row>
    <row r="190" spans="2:2">
      <c r="B190" t="s">
        <v>1103</v>
      </c>
    </row>
    <row r="191" spans="2:2">
      <c r="B191" t="s">
        <v>1104</v>
      </c>
    </row>
    <row r="193" spans="2:2">
      <c r="B193" t="s">
        <v>1105</v>
      </c>
    </row>
    <row r="194" spans="2:2">
      <c r="B194" t="s">
        <v>1106</v>
      </c>
    </row>
    <row r="196" spans="2:2" ht="20.25">
      <c r="B196" s="486" t="s">
        <v>1107</v>
      </c>
    </row>
    <row r="198" spans="2:2">
      <c r="B198" t="s">
        <v>1108</v>
      </c>
    </row>
    <row r="199" spans="2:2">
      <c r="B199" t="s">
        <v>1109</v>
      </c>
    </row>
    <row r="200" spans="2:2">
      <c r="B200" t="s">
        <v>1110</v>
      </c>
    </row>
    <row r="202" spans="2:2">
      <c r="B202" t="s">
        <v>1111</v>
      </c>
    </row>
    <row r="203" spans="2:2">
      <c r="B203" t="s">
        <v>1112</v>
      </c>
    </row>
    <row r="204" spans="2:2">
      <c r="B204" t="s">
        <v>1113</v>
      </c>
    </row>
    <row r="206" spans="2:2">
      <c r="B206" t="s">
        <v>1114</v>
      </c>
    </row>
    <row r="207" spans="2:2">
      <c r="B207" t="s">
        <v>1115</v>
      </c>
    </row>
    <row r="208" spans="2:2">
      <c r="B208" t="s">
        <v>1116</v>
      </c>
    </row>
    <row r="209" spans="2:2">
      <c r="B209" t="s">
        <v>1117</v>
      </c>
    </row>
    <row r="211" spans="2:2">
      <c r="B211" t="s">
        <v>1118</v>
      </c>
    </row>
    <row r="213" spans="2:2">
      <c r="B213" t="s">
        <v>1119</v>
      </c>
    </row>
    <row r="214" spans="2:2">
      <c r="B214" t="s">
        <v>1120</v>
      </c>
    </row>
    <row r="215" spans="2:2">
      <c r="B215" t="s">
        <v>1121</v>
      </c>
    </row>
    <row r="217" spans="2:2">
      <c r="B217" t="s">
        <v>1122</v>
      </c>
    </row>
    <row r="218" spans="2:2">
      <c r="B218" t="s">
        <v>1123</v>
      </c>
    </row>
    <row r="220" spans="2:2">
      <c r="B220" t="s">
        <v>1124</v>
      </c>
    </row>
    <row r="223" spans="2:2" ht="20.25">
      <c r="B223" s="486" t="s">
        <v>1125</v>
      </c>
    </row>
    <row r="225" spans="2:2">
      <c r="B225" t="s">
        <v>1126</v>
      </c>
    </row>
    <row r="227" spans="2:2">
      <c r="B227" t="s">
        <v>1127</v>
      </c>
    </row>
    <row r="229" spans="2:2">
      <c r="B229" t="s">
        <v>1128</v>
      </c>
    </row>
    <row r="231" spans="2:2">
      <c r="B231" t="s">
        <v>1129</v>
      </c>
    </row>
    <row r="233" spans="2:2">
      <c r="B233" t="s">
        <v>1130</v>
      </c>
    </row>
    <row r="234" spans="2:2">
      <c r="B234" t="s">
        <v>1131</v>
      </c>
    </row>
    <row r="235" spans="2:2">
      <c r="B235" t="s">
        <v>1132</v>
      </c>
    </row>
    <row r="237" spans="2:2">
      <c r="B237" t="s">
        <v>1133</v>
      </c>
    </row>
    <row r="239" spans="2:2">
      <c r="B239" t="s">
        <v>1134</v>
      </c>
    </row>
    <row r="240" spans="2:2">
      <c r="B240" t="s">
        <v>1135</v>
      </c>
    </row>
    <row r="241" spans="2:2">
      <c r="B241" t="s">
        <v>1136</v>
      </c>
    </row>
    <row r="243" spans="2:2">
      <c r="B243" t="s">
        <v>1137</v>
      </c>
    </row>
    <row r="244" spans="2:2">
      <c r="B244" t="s">
        <v>1138</v>
      </c>
    </row>
    <row r="245" spans="2:2">
      <c r="B245" t="s">
        <v>1139</v>
      </c>
    </row>
    <row r="246" spans="2:2">
      <c r="B246" t="s">
        <v>1140</v>
      </c>
    </row>
    <row r="248" spans="2:2">
      <c r="B248" t="s">
        <v>1141</v>
      </c>
    </row>
    <row r="250" spans="2:2">
      <c r="B250" t="s">
        <v>1142</v>
      </c>
    </row>
    <row r="251" spans="2:2">
      <c r="B251" t="s">
        <v>1143</v>
      </c>
    </row>
    <row r="252" spans="2:2">
      <c r="B252" t="s">
        <v>1144</v>
      </c>
    </row>
    <row r="253" spans="2:2">
      <c r="B253" t="s">
        <v>1145</v>
      </c>
    </row>
    <row r="255" spans="2:2">
      <c r="B255" t="s">
        <v>1146</v>
      </c>
    </row>
    <row r="256" spans="2:2">
      <c r="B256" t="s">
        <v>1147</v>
      </c>
    </row>
    <row r="258" spans="2:2">
      <c r="B258" t="s">
        <v>1148</v>
      </c>
    </row>
    <row r="259" spans="2:2">
      <c r="B259" t="s">
        <v>1149</v>
      </c>
    </row>
    <row r="260" spans="2:2">
      <c r="B260" t="s">
        <v>1150</v>
      </c>
    </row>
    <row r="262" spans="2:2">
      <c r="B262" t="s">
        <v>1151</v>
      </c>
    </row>
    <row r="264" spans="2:2">
      <c r="B264" t="s">
        <v>1152</v>
      </c>
    </row>
    <row r="265" spans="2:2">
      <c r="B265" t="s">
        <v>1153</v>
      </c>
    </row>
    <row r="267" spans="2:2">
      <c r="B267" t="s">
        <v>1154</v>
      </c>
    </row>
    <row r="268" spans="2:2">
      <c r="B268" t="s">
        <v>1155</v>
      </c>
    </row>
    <row r="270" spans="2:2">
      <c r="B270" t="s">
        <v>1156</v>
      </c>
    </row>
    <row r="272" spans="2:2">
      <c r="B272" t="s">
        <v>1157</v>
      </c>
    </row>
    <row r="273" spans="2:2">
      <c r="B273" t="s">
        <v>1158</v>
      </c>
    </row>
    <row r="275" spans="2:2" ht="20.25">
      <c r="B275" s="486" t="s">
        <v>1159</v>
      </c>
    </row>
    <row r="277" spans="2:2">
      <c r="B277" t="s">
        <v>1160</v>
      </c>
    </row>
    <row r="278" spans="2:2">
      <c r="B278" t="s">
        <v>1161</v>
      </c>
    </row>
    <row r="279" spans="2:2">
      <c r="B279" t="s">
        <v>1162</v>
      </c>
    </row>
    <row r="281" spans="2:2">
      <c r="B281" t="s">
        <v>1163</v>
      </c>
    </row>
    <row r="282" spans="2:2">
      <c r="B282" t="s">
        <v>1164</v>
      </c>
    </row>
    <row r="284" spans="2:2">
      <c r="B284" t="s">
        <v>1165</v>
      </c>
    </row>
    <row r="286" spans="2:2">
      <c r="B286" t="s">
        <v>1166</v>
      </c>
    </row>
    <row r="287" spans="2:2">
      <c r="B287" t="s">
        <v>1167</v>
      </c>
    </row>
    <row r="289" spans="2:16">
      <c r="B289" t="s">
        <v>1168</v>
      </c>
    </row>
    <row r="294" spans="2:16">
      <c r="B294" t="s">
        <v>1169</v>
      </c>
      <c r="F294" s="276" t="s">
        <v>1170</v>
      </c>
      <c r="G294" s="276"/>
      <c r="H294" s="276"/>
      <c r="I294" s="276"/>
      <c r="J294" s="276"/>
      <c r="K294" s="276"/>
      <c r="L294" s="276"/>
      <c r="M294" s="276"/>
      <c r="N294" s="276"/>
      <c r="O294" s="276"/>
      <c r="P294" s="276" t="s">
        <v>1171</v>
      </c>
    </row>
    <row r="296" spans="2:16">
      <c r="B296" t="s">
        <v>1172</v>
      </c>
    </row>
    <row r="298" spans="2:16">
      <c r="B298" t="s">
        <v>1173</v>
      </c>
    </row>
    <row r="300" spans="2:16">
      <c r="B300" t="s">
        <v>1174</v>
      </c>
    </row>
    <row r="302" spans="2:16">
      <c r="B302" t="s">
        <v>1175</v>
      </c>
    </row>
    <row r="304" spans="2:16">
      <c r="B304" t="s">
        <v>1176</v>
      </c>
    </row>
    <row r="305" spans="2:2">
      <c r="B305" t="s">
        <v>1177</v>
      </c>
    </row>
    <row r="307" spans="2:2">
      <c r="B307" t="s">
        <v>1178</v>
      </c>
    </row>
    <row r="309" spans="2:2">
      <c r="B309" t="s">
        <v>1179</v>
      </c>
    </row>
    <row r="311" spans="2:2">
      <c r="B311" t="s">
        <v>1180</v>
      </c>
    </row>
    <row r="313" spans="2:2">
      <c r="B313" t="s">
        <v>1181</v>
      </c>
    </row>
    <row r="315" spans="2:2">
      <c r="B315" t="s">
        <v>1182</v>
      </c>
    </row>
    <row r="316" spans="2:2">
      <c r="B316" t="s">
        <v>1183</v>
      </c>
    </row>
    <row r="319" spans="2:2">
      <c r="B319" t="s">
        <v>1184</v>
      </c>
    </row>
    <row r="321" spans="2:2">
      <c r="B321" t="s">
        <v>1185</v>
      </c>
    </row>
    <row r="322" spans="2:2">
      <c r="B322" t="s">
        <v>1186</v>
      </c>
    </row>
    <row r="323" spans="2:2">
      <c r="B323" t="s">
        <v>1187</v>
      </c>
    </row>
    <row r="325" spans="2:2">
      <c r="B325" t="s">
        <v>1188</v>
      </c>
    </row>
    <row r="327" spans="2:2">
      <c r="B327" t="s">
        <v>1189</v>
      </c>
    </row>
    <row r="328" spans="2:2">
      <c r="B328" t="s">
        <v>1190</v>
      </c>
    </row>
    <row r="330" spans="2:2">
      <c r="B330" t="s">
        <v>1191</v>
      </c>
    </row>
    <row r="331" spans="2:2">
      <c r="B331" t="s">
        <v>1192</v>
      </c>
    </row>
    <row r="333" spans="2:2">
      <c r="B333" t="s">
        <v>1193</v>
      </c>
    </row>
    <row r="334" spans="2:2">
      <c r="B334" t="s">
        <v>1194</v>
      </c>
    </row>
    <row r="336" spans="2:2">
      <c r="B336" t="s">
        <v>1195</v>
      </c>
    </row>
    <row r="337" spans="2:2">
      <c r="B337" t="s">
        <v>1196</v>
      </c>
    </row>
    <row r="338" spans="2:2">
      <c r="B338" t="s">
        <v>1197</v>
      </c>
    </row>
  </sheetData>
  <mergeCells count="5">
    <mergeCell ref="B6:B7"/>
    <mergeCell ref="C70:D70"/>
    <mergeCell ref="B85:B86"/>
    <mergeCell ref="P115:R115"/>
    <mergeCell ref="P116:R116"/>
  </mergeCells>
  <phoneticPr fontId="2" type="noConversion"/>
  <conditionalFormatting sqref="S90">
    <cfRule type="cellIs" dxfId="14" priority="6" operator="greaterThan">
      <formula>209</formula>
    </cfRule>
  </conditionalFormatting>
  <conditionalFormatting sqref="S94">
    <cfRule type="cellIs" dxfId="13" priority="5" operator="greaterThan">
      <formula>209</formula>
    </cfRule>
  </conditionalFormatting>
  <conditionalFormatting sqref="S98">
    <cfRule type="cellIs" dxfId="12" priority="4" operator="greaterThan">
      <formula>209</formula>
    </cfRule>
  </conditionalFormatting>
  <conditionalFormatting sqref="S104">
    <cfRule type="cellIs" dxfId="11" priority="3" operator="greaterThan">
      <formula>209</formula>
    </cfRule>
  </conditionalFormatting>
  <conditionalFormatting sqref="S108">
    <cfRule type="cellIs" dxfId="10" priority="2" operator="greaterThan">
      <formula>209</formula>
    </cfRule>
  </conditionalFormatting>
  <conditionalFormatting sqref="S112">
    <cfRule type="cellIs" dxfId="9" priority="1" operator="greaterThan">
      <formula>209</formula>
    </cfRule>
  </conditionalFormatting>
  <hyperlinks>
    <hyperlink ref="B156" r:id="rId1" xr:uid="{7BAA4F1A-D6A9-40BB-AFF7-AE38919F6926}"/>
    <hyperlink ref="B152" r:id="rId2" xr:uid="{66ABE347-46BB-41BB-879B-A37F4285E0C4}"/>
    <hyperlink ref="B148" r:id="rId3" xr:uid="{9FA91339-2617-43F9-8ACB-55AE1DA2617B}"/>
    <hyperlink ref="B2" r:id="rId4" xr:uid="{2B69344A-2AAA-4309-88E9-9B52B3A39453}"/>
    <hyperlink ref="K2" r:id="rId5" display="세무사는 임금명세서를 작성, 확인할 수 없습니다. (by 박사영 노무사)" xr:uid="{9EDDACC0-0B79-4D03-93C7-D1F1D1737A4F}"/>
    <hyperlink ref="K4" r:id="rId6" xr:uid="{7F253D6C-78B1-4D7E-A7CD-2C7F1270E019}"/>
    <hyperlink ref="R2" r:id="rId7" xr:uid="{56814337-E081-4DB8-B7C9-B644A0DF3B03}"/>
  </hyperlinks>
  <pageMargins left="0.7" right="0.7" top="0.75" bottom="0.75" header="0.3" footer="0.3"/>
  <pageSetup paperSize="9" orientation="portrait" verticalDpi="0" r:id="rId8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14F3-5840-4943-878E-C475BC55BB95}">
  <sheetPr>
    <tabColor rgb="FF92D050"/>
  </sheetPr>
  <dimension ref="A1:I35"/>
  <sheetViews>
    <sheetView showGridLines="0" workbookViewId="0">
      <selection activeCell="C4" sqref="C4:E4"/>
    </sheetView>
  </sheetViews>
  <sheetFormatPr defaultRowHeight="18.75" customHeight="1"/>
  <cols>
    <col min="1" max="1" width="5.625" customWidth="1"/>
    <col min="2" max="2" width="15" customWidth="1"/>
    <col min="3" max="3" width="1.25" customWidth="1"/>
    <col min="4" max="4" width="20" customWidth="1"/>
    <col min="5" max="5" width="1.25" customWidth="1"/>
    <col min="6" max="6" width="5.625" customWidth="1"/>
    <col min="7" max="7" width="15.125" customWidth="1"/>
    <col min="8" max="8" width="21.25" customWidth="1"/>
    <col min="9" max="9" width="1.25" customWidth="1"/>
  </cols>
  <sheetData>
    <row r="1" spans="1:9" ht="16.5">
      <c r="A1" t="s">
        <v>450</v>
      </c>
    </row>
    <row r="2" spans="1:9" ht="6" customHeight="1" thickBot="1"/>
    <row r="3" spans="1:9" ht="30" customHeight="1">
      <c r="A3" s="194" t="s">
        <v>451</v>
      </c>
      <c r="B3" s="195"/>
      <c r="C3" s="195"/>
      <c r="D3" s="195"/>
      <c r="E3" s="195"/>
      <c r="F3" s="195"/>
      <c r="G3" s="195"/>
      <c r="H3" s="195"/>
      <c r="I3" s="196"/>
    </row>
    <row r="4" spans="1:9" ht="30" customHeight="1">
      <c r="A4" s="805" t="s">
        <v>452</v>
      </c>
      <c r="B4" s="780"/>
      <c r="C4" s="781" t="s">
        <v>453</v>
      </c>
      <c r="D4" s="626"/>
      <c r="E4" s="786"/>
      <c r="F4" s="779" t="s">
        <v>454</v>
      </c>
      <c r="G4" s="780"/>
      <c r="H4" s="806">
        <v>26665</v>
      </c>
      <c r="I4" s="807"/>
    </row>
    <row r="5" spans="1:9" ht="22.5" customHeight="1">
      <c r="A5" s="808" t="s">
        <v>455</v>
      </c>
      <c r="B5" s="809"/>
      <c r="C5" s="798" t="s">
        <v>456</v>
      </c>
      <c r="D5" s="812"/>
      <c r="E5" s="812"/>
      <c r="F5" s="812"/>
      <c r="G5" s="812"/>
      <c r="H5" s="812"/>
      <c r="I5" s="197"/>
    </row>
    <row r="6" spans="1:9" ht="22.5" customHeight="1">
      <c r="A6" s="810"/>
      <c r="B6" s="811"/>
      <c r="C6" s="813"/>
      <c r="D6" s="743"/>
      <c r="E6" s="743"/>
      <c r="F6" s="743"/>
      <c r="G6" s="198" t="s">
        <v>172</v>
      </c>
      <c r="H6" s="199" t="s">
        <v>457</v>
      </c>
      <c r="I6" s="200" t="s">
        <v>16</v>
      </c>
    </row>
    <row r="7" spans="1:9" ht="30" customHeight="1">
      <c r="A7" s="777" t="s">
        <v>458</v>
      </c>
      <c r="B7" s="778"/>
      <c r="C7" s="201"/>
      <c r="D7" s="202">
        <v>1</v>
      </c>
      <c r="E7" s="203"/>
      <c r="F7" s="779" t="s">
        <v>459</v>
      </c>
      <c r="G7" s="780"/>
      <c r="H7" s="781" t="s">
        <v>460</v>
      </c>
      <c r="I7" s="782"/>
    </row>
    <row r="8" spans="1:9" ht="30" customHeight="1">
      <c r="A8" s="783" t="s">
        <v>461</v>
      </c>
      <c r="B8" s="163" t="s">
        <v>462</v>
      </c>
      <c r="C8" s="781" t="s">
        <v>463</v>
      </c>
      <c r="D8" s="626"/>
      <c r="E8" s="786"/>
      <c r="F8" s="787" t="s">
        <v>464</v>
      </c>
      <c r="G8" s="204" t="s">
        <v>465</v>
      </c>
      <c r="H8" s="790"/>
      <c r="I8" s="791"/>
    </row>
    <row r="9" spans="1:9" ht="30" customHeight="1">
      <c r="A9" s="784"/>
      <c r="B9" s="163" t="s">
        <v>466</v>
      </c>
      <c r="C9" s="781" t="s">
        <v>467</v>
      </c>
      <c r="D9" s="626"/>
      <c r="E9" s="786"/>
      <c r="F9" s="788"/>
      <c r="G9" s="163" t="s">
        <v>468</v>
      </c>
      <c r="H9" s="790"/>
      <c r="I9" s="791"/>
    </row>
    <row r="10" spans="1:9" ht="30" customHeight="1">
      <c r="A10" s="784"/>
      <c r="B10" s="163" t="s">
        <v>469</v>
      </c>
      <c r="C10" s="781" t="s">
        <v>470</v>
      </c>
      <c r="D10" s="626"/>
      <c r="E10" s="786"/>
      <c r="F10" s="788"/>
      <c r="G10" s="163" t="s">
        <v>471</v>
      </c>
      <c r="H10" s="792"/>
      <c r="I10" s="793"/>
    </row>
    <row r="11" spans="1:9" ht="22.5" customHeight="1">
      <c r="A11" s="784"/>
      <c r="B11" s="794" t="s">
        <v>472</v>
      </c>
      <c r="C11" s="762">
        <v>34335</v>
      </c>
      <c r="D11" s="796"/>
      <c r="E11" s="797"/>
      <c r="F11" s="788"/>
      <c r="G11" s="794" t="s">
        <v>473</v>
      </c>
      <c r="H11" s="798"/>
      <c r="I11" s="799"/>
    </row>
    <row r="12" spans="1:9" ht="22.5" customHeight="1">
      <c r="A12" s="785"/>
      <c r="B12" s="795"/>
      <c r="C12" s="802">
        <v>35430</v>
      </c>
      <c r="D12" s="803"/>
      <c r="E12" s="804"/>
      <c r="F12" s="789"/>
      <c r="G12" s="795"/>
      <c r="H12" s="800"/>
      <c r="I12" s="801"/>
    </row>
    <row r="13" spans="1:9" ht="22.5" customHeight="1">
      <c r="A13" s="757" t="s">
        <v>474</v>
      </c>
      <c r="B13" s="559"/>
      <c r="C13" s="758">
        <v>37257</v>
      </c>
      <c r="D13" s="759"/>
      <c r="E13" s="760"/>
      <c r="F13" s="761" t="s">
        <v>475</v>
      </c>
      <c r="G13" s="761"/>
      <c r="H13" s="762"/>
      <c r="I13" s="763"/>
    </row>
    <row r="14" spans="1:9" ht="22.5" customHeight="1">
      <c r="A14" s="757"/>
      <c r="B14" s="559"/>
      <c r="C14" s="205" t="s">
        <v>29</v>
      </c>
      <c r="D14" s="206"/>
      <c r="E14" s="207" t="s">
        <v>16</v>
      </c>
      <c r="F14" s="761"/>
      <c r="G14" s="761"/>
      <c r="H14" s="764"/>
      <c r="I14" s="765"/>
    </row>
    <row r="15" spans="1:9" ht="18.75" customHeight="1">
      <c r="A15" s="766" t="s">
        <v>476</v>
      </c>
      <c r="B15" s="768"/>
      <c r="C15" s="769"/>
      <c r="D15" s="769"/>
      <c r="E15" s="769"/>
      <c r="F15" s="769"/>
      <c r="G15" s="769"/>
      <c r="H15" s="769"/>
      <c r="I15" s="770"/>
    </row>
    <row r="16" spans="1:9" ht="18.75" customHeight="1">
      <c r="A16" s="757"/>
      <c r="B16" s="771"/>
      <c r="C16" s="772"/>
      <c r="D16" s="772"/>
      <c r="E16" s="772"/>
      <c r="F16" s="772"/>
      <c r="G16" s="772"/>
      <c r="H16" s="772"/>
      <c r="I16" s="773"/>
    </row>
    <row r="17" spans="1:9" ht="18.75" customHeight="1">
      <c r="A17" s="757"/>
      <c r="B17" s="771"/>
      <c r="C17" s="772"/>
      <c r="D17" s="772"/>
      <c r="E17" s="772"/>
      <c r="F17" s="772"/>
      <c r="G17" s="772"/>
      <c r="H17" s="772"/>
      <c r="I17" s="773"/>
    </row>
    <row r="18" spans="1:9" ht="18.75" customHeight="1">
      <c r="A18" s="757"/>
      <c r="B18" s="771"/>
      <c r="C18" s="772"/>
      <c r="D18" s="772"/>
      <c r="E18" s="772"/>
      <c r="F18" s="772"/>
      <c r="G18" s="772"/>
      <c r="H18" s="772"/>
      <c r="I18" s="773"/>
    </row>
    <row r="19" spans="1:9" ht="18.75" customHeight="1">
      <c r="A19" s="757"/>
      <c r="B19" s="771"/>
      <c r="C19" s="772"/>
      <c r="D19" s="772"/>
      <c r="E19" s="772"/>
      <c r="F19" s="772"/>
      <c r="G19" s="772"/>
      <c r="H19" s="772"/>
      <c r="I19" s="773"/>
    </row>
    <row r="20" spans="1:9" ht="18.75" customHeight="1">
      <c r="A20" s="757"/>
      <c r="B20" s="771"/>
      <c r="C20" s="772"/>
      <c r="D20" s="772"/>
      <c r="E20" s="772"/>
      <c r="F20" s="772"/>
      <c r="G20" s="772"/>
      <c r="H20" s="772"/>
      <c r="I20" s="773"/>
    </row>
    <row r="21" spans="1:9" ht="18.75" customHeight="1">
      <c r="A21" s="757"/>
      <c r="B21" s="771"/>
      <c r="C21" s="772"/>
      <c r="D21" s="772"/>
      <c r="E21" s="772"/>
      <c r="F21" s="772"/>
      <c r="G21" s="772"/>
      <c r="H21" s="772"/>
      <c r="I21" s="773"/>
    </row>
    <row r="22" spans="1:9" ht="18.75" customHeight="1">
      <c r="A22" s="757"/>
      <c r="B22" s="771"/>
      <c r="C22" s="772"/>
      <c r="D22" s="772"/>
      <c r="E22" s="772"/>
      <c r="F22" s="772"/>
      <c r="G22" s="772"/>
      <c r="H22" s="772"/>
      <c r="I22" s="773"/>
    </row>
    <row r="23" spans="1:9" ht="18.75" customHeight="1">
      <c r="A23" s="757"/>
      <c r="B23" s="771"/>
      <c r="C23" s="772"/>
      <c r="D23" s="772"/>
      <c r="E23" s="772"/>
      <c r="F23" s="772"/>
      <c r="G23" s="772"/>
      <c r="H23" s="772"/>
      <c r="I23" s="773"/>
    </row>
    <row r="24" spans="1:9" ht="18.75" customHeight="1">
      <c r="A24" s="767"/>
      <c r="B24" s="774"/>
      <c r="C24" s="775"/>
      <c r="D24" s="775"/>
      <c r="E24" s="775"/>
      <c r="F24" s="775"/>
      <c r="G24" s="775"/>
      <c r="H24" s="775"/>
      <c r="I24" s="776"/>
    </row>
    <row r="25" spans="1:9" ht="18.75" customHeight="1">
      <c r="A25" s="754" t="s">
        <v>477</v>
      </c>
      <c r="B25" s="755"/>
      <c r="C25" s="755"/>
      <c r="D25" s="755"/>
      <c r="E25" s="755"/>
      <c r="F25" s="755"/>
      <c r="G25" s="755"/>
      <c r="H25" s="755"/>
      <c r="I25" s="756"/>
    </row>
    <row r="26" spans="1:9" ht="18.75" customHeight="1">
      <c r="A26" s="751"/>
      <c r="B26" s="752"/>
      <c r="C26" s="752"/>
      <c r="D26" s="752"/>
      <c r="E26" s="752"/>
      <c r="F26" s="752"/>
      <c r="G26" s="752"/>
      <c r="H26" s="752"/>
      <c r="I26" s="753"/>
    </row>
    <row r="27" spans="1:9" ht="18.75" customHeight="1">
      <c r="A27" s="745"/>
      <c r="B27" s="746"/>
      <c r="C27" s="746"/>
      <c r="D27" s="746"/>
      <c r="E27" s="746"/>
      <c r="F27" s="746"/>
      <c r="G27" s="746"/>
      <c r="H27" s="746"/>
      <c r="I27" s="747"/>
    </row>
    <row r="28" spans="1:9" ht="18.75" customHeight="1">
      <c r="A28" s="745"/>
      <c r="B28" s="746"/>
      <c r="C28" s="746"/>
      <c r="D28" s="746"/>
      <c r="E28" s="746"/>
      <c r="F28" s="746"/>
      <c r="G28" s="746"/>
      <c r="H28" s="746"/>
      <c r="I28" s="747"/>
    </row>
    <row r="29" spans="1:9" ht="18.75" customHeight="1">
      <c r="A29" s="745"/>
      <c r="B29" s="746"/>
      <c r="C29" s="746"/>
      <c r="D29" s="746"/>
      <c r="E29" s="746"/>
      <c r="F29" s="746"/>
      <c r="G29" s="746"/>
      <c r="H29" s="746"/>
      <c r="I29" s="747"/>
    </row>
    <row r="30" spans="1:9" ht="18.75" customHeight="1">
      <c r="A30" s="745"/>
      <c r="B30" s="746"/>
      <c r="C30" s="746"/>
      <c r="D30" s="746"/>
      <c r="E30" s="746"/>
      <c r="F30" s="746"/>
      <c r="G30" s="746"/>
      <c r="H30" s="746"/>
      <c r="I30" s="747"/>
    </row>
    <row r="31" spans="1:9" ht="18.75" customHeight="1">
      <c r="A31" s="745"/>
      <c r="B31" s="746"/>
      <c r="C31" s="746"/>
      <c r="D31" s="746"/>
      <c r="E31" s="746"/>
      <c r="F31" s="746"/>
      <c r="G31" s="746"/>
      <c r="H31" s="746"/>
      <c r="I31" s="747"/>
    </row>
    <row r="32" spans="1:9" ht="18.75" customHeight="1">
      <c r="A32" s="745"/>
      <c r="B32" s="746"/>
      <c r="C32" s="746"/>
      <c r="D32" s="746"/>
      <c r="E32" s="746"/>
      <c r="F32" s="746"/>
      <c r="G32" s="746"/>
      <c r="H32" s="746"/>
      <c r="I32" s="747"/>
    </row>
    <row r="33" spans="1:9" ht="18.75" customHeight="1">
      <c r="A33" s="745"/>
      <c r="B33" s="746"/>
      <c r="C33" s="746"/>
      <c r="D33" s="746"/>
      <c r="E33" s="746"/>
      <c r="F33" s="746"/>
      <c r="G33" s="746"/>
      <c r="H33" s="746"/>
      <c r="I33" s="747"/>
    </row>
    <row r="34" spans="1:9" ht="18.75" customHeight="1" thickBot="1">
      <c r="A34" s="748"/>
      <c r="B34" s="749"/>
      <c r="C34" s="749"/>
      <c r="D34" s="749"/>
      <c r="E34" s="749"/>
      <c r="F34" s="749"/>
      <c r="G34" s="749"/>
      <c r="H34" s="749"/>
      <c r="I34" s="750"/>
    </row>
    <row r="35" spans="1:9" ht="18.75" customHeight="1">
      <c r="H35" s="208" t="s">
        <v>478</v>
      </c>
      <c r="I35" s="208"/>
    </row>
  </sheetData>
  <mergeCells count="48">
    <mergeCell ref="A4:B4"/>
    <mergeCell ref="C4:E4"/>
    <mergeCell ref="F4:G4"/>
    <mergeCell ref="H4:I4"/>
    <mergeCell ref="A5:B6"/>
    <mergeCell ref="C5:H5"/>
    <mergeCell ref="C6:F6"/>
    <mergeCell ref="A7:B7"/>
    <mergeCell ref="F7:G7"/>
    <mergeCell ref="H7:I7"/>
    <mergeCell ref="A8:A12"/>
    <mergeCell ref="C8:E8"/>
    <mergeCell ref="F8:F12"/>
    <mergeCell ref="H8:I8"/>
    <mergeCell ref="C9:E9"/>
    <mergeCell ref="H9:I9"/>
    <mergeCell ref="C10:E10"/>
    <mergeCell ref="H10:I10"/>
    <mergeCell ref="B11:B12"/>
    <mergeCell ref="C11:E11"/>
    <mergeCell ref="G11:G12"/>
    <mergeCell ref="H11:I12"/>
    <mergeCell ref="C12:E12"/>
    <mergeCell ref="A25:I25"/>
    <mergeCell ref="A13:B14"/>
    <mergeCell ref="C13:E13"/>
    <mergeCell ref="F13:G14"/>
    <mergeCell ref="H13:I14"/>
    <mergeCell ref="A15:A2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A32:I32"/>
    <mergeCell ref="A33:I33"/>
    <mergeCell ref="A34:I34"/>
    <mergeCell ref="A26:I26"/>
    <mergeCell ref="A27:I27"/>
    <mergeCell ref="A28:I28"/>
    <mergeCell ref="A29:I29"/>
    <mergeCell ref="A30:I30"/>
    <mergeCell ref="A31:I31"/>
  </mergeCells>
  <phoneticPr fontId="2" type="noConversion"/>
  <printOptions horizontalCentered="1" verticalCentered="1"/>
  <pageMargins left="0.31496062992125984" right="0.31496062992125984" top="0.74803149606299213" bottom="0.55118110236220474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7748-AF94-4801-A674-817C08824993}">
  <sheetPr>
    <tabColor rgb="FFFFFF00"/>
    <pageSetUpPr fitToPage="1"/>
  </sheetPr>
  <dimension ref="A1:V94"/>
  <sheetViews>
    <sheetView showGridLines="0" workbookViewId="0">
      <selection activeCell="E15" sqref="E15:F15"/>
    </sheetView>
  </sheetViews>
  <sheetFormatPr defaultRowHeight="16.5" outlineLevelRow="1"/>
  <cols>
    <col min="2" max="2" width="9" customWidth="1"/>
    <col min="3" max="3" width="5.125" customWidth="1"/>
    <col min="4" max="5" width="6.25" customWidth="1"/>
    <col min="6" max="6" width="13.375" customWidth="1"/>
    <col min="7" max="7" width="4.125" customWidth="1"/>
    <col min="8" max="8" width="16.375" customWidth="1"/>
    <col min="9" max="9" width="1.625" customWidth="1"/>
    <col min="10" max="11" width="9" customWidth="1"/>
    <col min="12" max="12" width="12.875" bestFit="1" customWidth="1"/>
    <col min="13" max="13" width="11" customWidth="1"/>
    <col min="14" max="14" width="16.875" customWidth="1"/>
    <col min="15" max="15" width="14.25" customWidth="1"/>
    <col min="16" max="16" width="12.625" customWidth="1"/>
    <col min="17" max="17" width="13.5" bestFit="1" customWidth="1"/>
    <col min="19" max="19" width="12.125" bestFit="1" customWidth="1"/>
    <col min="20" max="20" width="12.75" customWidth="1"/>
    <col min="21" max="21" width="9.375" bestFit="1" customWidth="1"/>
  </cols>
  <sheetData>
    <row r="1" spans="1:22">
      <c r="A1" s="282" t="s">
        <v>818</v>
      </c>
      <c r="M1" s="283">
        <f>IF($B$7&gt;EOMONTH($D$3,-1)+1,$B$7,EOMONTH($D$3,-1)+1)</f>
        <v>44470</v>
      </c>
      <c r="N1" s="284">
        <f>IF(AND($B$8&lt;&gt;"",$B$8&lt;EOMONTH($D$3,0)),$B$8,EOMONTH($D$3,0))</f>
        <v>44500</v>
      </c>
      <c r="P1" s="285">
        <v>1</v>
      </c>
      <c r="R1" s="275"/>
    </row>
    <row r="2" spans="1:22" ht="8.25" customHeight="1">
      <c r="M2" s="286">
        <v>2</v>
      </c>
    </row>
    <row r="3" spans="1:22" ht="20.25">
      <c r="D3" s="937">
        <v>44470</v>
      </c>
      <c r="E3" s="937"/>
      <c r="F3" s="937"/>
      <c r="G3" s="287" t="s">
        <v>819</v>
      </c>
      <c r="I3" s="288"/>
      <c r="M3" s="171" t="s">
        <v>820</v>
      </c>
      <c r="N3" s="171"/>
      <c r="S3" s="289">
        <v>2.7E-2</v>
      </c>
    </row>
    <row r="4" spans="1:22" ht="8.25" customHeight="1"/>
    <row r="5" spans="1:22">
      <c r="A5" t="s">
        <v>821</v>
      </c>
      <c r="B5" s="938" t="s">
        <v>822</v>
      </c>
      <c r="C5" s="938"/>
      <c r="D5" s="938"/>
      <c r="E5" s="938"/>
      <c r="F5" s="938"/>
      <c r="G5" s="743" t="s">
        <v>823</v>
      </c>
      <c r="H5" s="743"/>
      <c r="I5" s="939">
        <v>44530</v>
      </c>
      <c r="J5" s="939"/>
      <c r="K5" s="290"/>
      <c r="N5" s="291">
        <f>DATEDIF($B$7,$N$1,"y")</f>
        <v>0</v>
      </c>
      <c r="P5" s="292">
        <v>187030</v>
      </c>
      <c r="Q5" s="292">
        <v>150000</v>
      </c>
      <c r="S5" s="293"/>
    </row>
    <row r="6" spans="1:22">
      <c r="A6" s="234" t="s">
        <v>173</v>
      </c>
      <c r="B6" s="781" t="s">
        <v>423</v>
      </c>
      <c r="C6" s="626"/>
      <c r="D6" s="786"/>
      <c r="E6" s="940" t="s">
        <v>824</v>
      </c>
      <c r="F6" s="935"/>
      <c r="G6" s="525">
        <v>26961</v>
      </c>
      <c r="H6" s="526"/>
      <c r="I6" s="941">
        <v>1</v>
      </c>
      <c r="J6" s="941"/>
      <c r="K6" s="941"/>
      <c r="M6" s="294" t="s">
        <v>825</v>
      </c>
      <c r="N6" s="295" t="s">
        <v>826</v>
      </c>
      <c r="S6" s="296"/>
      <c r="U6" s="297">
        <v>1</v>
      </c>
    </row>
    <row r="7" spans="1:22">
      <c r="A7" s="234" t="s">
        <v>827</v>
      </c>
      <c r="B7" s="933">
        <v>44197</v>
      </c>
      <c r="C7" s="933"/>
      <c r="D7" s="933"/>
      <c r="E7" s="934" t="s">
        <v>828</v>
      </c>
      <c r="F7" s="935"/>
      <c r="G7" s="781" t="s">
        <v>829</v>
      </c>
      <c r="H7" s="626"/>
      <c r="I7" s="792" t="s">
        <v>830</v>
      </c>
      <c r="J7" s="792"/>
      <c r="K7" s="792"/>
      <c r="M7" s="298" t="str">
        <f>IF($D$3="","",DATEDIF($B$7,$N$1+1,"Y") &amp; "년 " &amp; DATEDIF($B$7,$N$1+1,"YM") &amp; "개월 "&amp; IF(OR(VALUE(TEXT($B$7,"dd"))-1=VALUE(TEXT($N$1,"dd")),TEXT($B$7,"dd")="01"),"",DATEDIF($B$7,$N$1,"MD")+1 &amp; "일"))</f>
        <v xml:space="preserve">0년 10개월 </v>
      </c>
      <c r="N7" s="299">
        <f>IF(N5=0,1,VLOOKUP(N5,연차,2))</f>
        <v>1</v>
      </c>
    </row>
    <row r="8" spans="1:22" ht="16.5" customHeight="1">
      <c r="A8" s="234" t="s">
        <v>831</v>
      </c>
      <c r="B8" s="933"/>
      <c r="C8" s="933"/>
      <c r="D8" s="933"/>
      <c r="E8" s="936" t="s">
        <v>832</v>
      </c>
      <c r="F8" s="549"/>
      <c r="G8" s="781"/>
      <c r="H8" s="626"/>
      <c r="I8" s="792" t="s">
        <v>833</v>
      </c>
      <c r="J8" s="792"/>
      <c r="K8" s="792"/>
      <c r="M8" s="300" t="str">
        <f>IF(B8-B7&gt;=355,"퇴직금(연차정산)대상 check","")</f>
        <v/>
      </c>
      <c r="N8" s="301" t="str">
        <f>IF(N5=0,"입사후 근무월 개수","")</f>
        <v>입사후 근무월 개수</v>
      </c>
      <c r="O8" s="171" t="s">
        <v>834</v>
      </c>
      <c r="T8" s="171"/>
      <c r="V8" s="302">
        <v>1</v>
      </c>
    </row>
    <row r="9" spans="1:22" ht="16.5" customHeight="1">
      <c r="A9" s="303" t="s">
        <v>835</v>
      </c>
      <c r="B9" s="942" t="s">
        <v>836</v>
      </c>
      <c r="C9" s="943"/>
      <c r="D9" s="943"/>
      <c r="E9" s="944"/>
      <c r="F9" s="945" t="s">
        <v>87</v>
      </c>
      <c r="G9" s="946"/>
      <c r="H9" s="947" t="s">
        <v>457</v>
      </c>
      <c r="I9" s="947"/>
      <c r="J9" s="947"/>
      <c r="K9" s="947"/>
      <c r="M9" s="171" t="s">
        <v>837</v>
      </c>
      <c r="N9" s="304"/>
    </row>
    <row r="10" spans="1:22">
      <c r="A10" s="932" t="s">
        <v>838</v>
      </c>
      <c r="B10" s="932"/>
      <c r="C10" s="932"/>
      <c r="D10" s="932"/>
      <c r="E10" s="932"/>
      <c r="F10" s="932"/>
      <c r="G10" s="932"/>
      <c r="H10" s="932"/>
      <c r="I10" s="932"/>
      <c r="J10" s="932"/>
      <c r="K10" s="932"/>
      <c r="M10" s="305" t="s">
        <v>839</v>
      </c>
      <c r="N10" s="306"/>
    </row>
    <row r="11" spans="1:22">
      <c r="A11" s="917" t="s">
        <v>840</v>
      </c>
      <c r="B11" s="917"/>
      <c r="C11" s="917"/>
      <c r="D11" s="917"/>
      <c r="E11" s="917"/>
      <c r="F11" s="917"/>
      <c r="G11" s="917" t="s">
        <v>841</v>
      </c>
      <c r="H11" s="917"/>
      <c r="I11" s="917"/>
      <c r="J11" s="917"/>
      <c r="K11" s="917"/>
      <c r="N11" s="307"/>
      <c r="S11" s="308"/>
      <c r="T11" s="309"/>
      <c r="V11" s="302">
        <v>2</v>
      </c>
    </row>
    <row r="12" spans="1:22" s="192" customFormat="1">
      <c r="A12" s="917" t="s">
        <v>842</v>
      </c>
      <c r="B12" s="917"/>
      <c r="C12" s="917"/>
      <c r="D12" s="917"/>
      <c r="E12" s="917" t="s">
        <v>843</v>
      </c>
      <c r="F12" s="917"/>
      <c r="G12" s="918" t="s">
        <v>844</v>
      </c>
      <c r="H12" s="918"/>
      <c r="I12" s="919" t="s">
        <v>845</v>
      </c>
      <c r="J12" s="919"/>
      <c r="K12" s="919"/>
      <c r="N12" s="310" t="s">
        <v>846</v>
      </c>
      <c r="Q12" s="311"/>
    </row>
    <row r="13" spans="1:22" ht="16.5" customHeight="1">
      <c r="A13" s="788" t="s">
        <v>847</v>
      </c>
      <c r="B13" s="920" t="s">
        <v>848</v>
      </c>
      <c r="C13" s="921"/>
      <c r="D13" s="922"/>
      <c r="E13" s="923">
        <f>TRUNC(C28*K28,-1)</f>
        <v>627840</v>
      </c>
      <c r="F13" s="924"/>
      <c r="G13" s="925" t="s">
        <v>162</v>
      </c>
      <c r="H13" s="926"/>
      <c r="I13" s="881">
        <f>IF(M13&gt;=60,0,TRUNC(E25*N13,-1))</f>
        <v>34530</v>
      </c>
      <c r="J13" s="881"/>
      <c r="K13" s="881"/>
      <c r="L13" s="312">
        <f>I13/($E$25-IF($E$18&gt;100000,$E$18-100000,0)-IF($E$19&gt;100000,$E$19-100000,0)-IF($E$20&gt;100000,$E$20-100000,0))</f>
        <v>4.4998436196830693E-2</v>
      </c>
      <c r="M13" s="313">
        <f>DATEDIF($G$6,$D$3,"y")</f>
        <v>47</v>
      </c>
      <c r="N13" s="314">
        <v>4.4999999999999998E-2</v>
      </c>
      <c r="O13" t="s">
        <v>849</v>
      </c>
      <c r="Q13" t="s">
        <v>850</v>
      </c>
      <c r="S13" s="309"/>
      <c r="T13" s="308"/>
      <c r="U13" s="309"/>
    </row>
    <row r="14" spans="1:22">
      <c r="A14" s="788"/>
      <c r="B14" s="927" t="s">
        <v>851</v>
      </c>
      <c r="C14" s="928"/>
      <c r="D14" s="929"/>
      <c r="E14" s="903">
        <f>O20</f>
        <v>139520</v>
      </c>
      <c r="F14" s="904"/>
      <c r="G14" s="895" t="s">
        <v>163</v>
      </c>
      <c r="H14" s="905"/>
      <c r="I14" s="881">
        <f>TRUNC($E$25*N14,-1)</f>
        <v>26320</v>
      </c>
      <c r="J14" s="881"/>
      <c r="K14" s="881"/>
      <c r="L14" s="312">
        <f>I14/($E$25-IF($E$18&gt;100000,$E$18-100000,0)-IF($E$19&gt;100000,$E$19-100000,0)-IF($E$20&gt;100000,$E$20-100000,0))</f>
        <v>3.4299416180150123E-2</v>
      </c>
      <c r="M14" s="312"/>
      <c r="N14" s="315">
        <f>IF(AND(D3&gt;=44197,D3&lt;=44561),6.86%/2,6.99%/2)</f>
        <v>3.4300000000000004E-2</v>
      </c>
      <c r="O14" t="s">
        <v>849</v>
      </c>
    </row>
    <row r="15" spans="1:22">
      <c r="A15" s="788"/>
      <c r="B15" s="890"/>
      <c r="C15" s="891"/>
      <c r="D15" s="892"/>
      <c r="E15" s="903"/>
      <c r="F15" s="904"/>
      <c r="G15" s="895" t="s">
        <v>852</v>
      </c>
      <c r="H15" s="905"/>
      <c r="I15" s="881">
        <f>TRUNC(I14*N15,-1)</f>
        <v>3030</v>
      </c>
      <c r="J15" s="881"/>
      <c r="K15" s="881"/>
      <c r="L15" s="312">
        <f>I15/($E$25-IF($E$18&gt;100000,$E$18-100000,0)-IF($E$19&gt;100000,$E$19-100000,0)-IF($E$20&gt;100000,$E$20-100000,0))</f>
        <v>3.9486030025020847E-3</v>
      </c>
      <c r="M15" s="316">
        <f>I15/I14</f>
        <v>0.11512158054711247</v>
      </c>
      <c r="N15" s="314">
        <f>IF(AND(D3&gt;=44197,D3&lt;=44561),11.52%,12.27%)</f>
        <v>0.1152</v>
      </c>
      <c r="O15" t="s">
        <v>849</v>
      </c>
      <c r="Q15" s="317">
        <f>SUM(L14:L15)</f>
        <v>3.8248019182652207E-2</v>
      </c>
    </row>
    <row r="16" spans="1:22">
      <c r="A16" s="788"/>
      <c r="B16" s="890"/>
      <c r="C16" s="891"/>
      <c r="D16" s="892"/>
      <c r="E16" s="903"/>
      <c r="F16" s="904"/>
      <c r="G16" s="930" t="s">
        <v>853</v>
      </c>
      <c r="H16" s="931"/>
      <c r="I16" s="881">
        <f>CHOOSE(U6,IF(M16&gt;=65,0,TRUNC($E$25*N16,-1)),0)</f>
        <v>6130</v>
      </c>
      <c r="J16" s="881"/>
      <c r="K16" s="881"/>
      <c r="L16" s="312">
        <f>I16/($E$25-IF($E$18&gt;100000,$E$18-100000,0)-IF($E$19&gt;100000,$E$19-100000,0)-IF($E$20&gt;100000,$E$20-100000,0))</f>
        <v>7.9884278565471225E-3</v>
      </c>
      <c r="M16" s="318">
        <f>DATEDIF($G$6,B7,"y")</f>
        <v>47</v>
      </c>
      <c r="N16" s="319">
        <v>8.0000000000000002E-3</v>
      </c>
      <c r="O16" s="171" t="s">
        <v>854</v>
      </c>
      <c r="Q16" t="s">
        <v>855</v>
      </c>
      <c r="V16" s="302">
        <v>2</v>
      </c>
    </row>
    <row r="17" spans="1:21">
      <c r="A17" s="788"/>
      <c r="B17" s="912" t="s">
        <v>856</v>
      </c>
      <c r="C17" s="913"/>
      <c r="D17" s="914"/>
      <c r="E17" s="903"/>
      <c r="F17" s="904"/>
      <c r="G17" s="895" t="s">
        <v>857</v>
      </c>
      <c r="H17" s="905"/>
      <c r="I17" s="881"/>
      <c r="J17" s="881"/>
      <c r="K17" s="881"/>
      <c r="L17" s="320">
        <f>SUM(L13:L16)</f>
        <v>9.1234883236030018E-2</v>
      </c>
      <c r="N17" s="163" t="s">
        <v>858</v>
      </c>
      <c r="O17" s="321">
        <f>'[2]일용직대장(요일)'!W10</f>
        <v>767360</v>
      </c>
    </row>
    <row r="18" spans="1:21">
      <c r="A18" s="788"/>
      <c r="B18" s="912" t="s">
        <v>859</v>
      </c>
      <c r="C18" s="913"/>
      <c r="D18" s="914"/>
      <c r="E18" s="903"/>
      <c r="F18" s="904"/>
      <c r="G18" s="915" t="s">
        <v>860</v>
      </c>
      <c r="H18" s="916"/>
      <c r="I18" s="881"/>
      <c r="J18" s="881"/>
      <c r="K18" s="881"/>
      <c r="N18" s="163" t="s">
        <v>114</v>
      </c>
      <c r="O18" s="322">
        <f>O17/A31</f>
        <v>69760</v>
      </c>
    </row>
    <row r="19" spans="1:21">
      <c r="A19" s="789"/>
      <c r="B19" s="912" t="s">
        <v>861</v>
      </c>
      <c r="C19" s="913"/>
      <c r="D19" s="914"/>
      <c r="E19" s="903"/>
      <c r="F19" s="904"/>
      <c r="G19" s="915" t="s">
        <v>862</v>
      </c>
      <c r="H19" s="916"/>
      <c r="I19" s="881"/>
      <c r="J19" s="881"/>
      <c r="K19" s="881"/>
      <c r="N19" s="163" t="s">
        <v>863</v>
      </c>
      <c r="O19" s="322">
        <f>O18/J29</f>
        <v>8720</v>
      </c>
      <c r="Q19" s="164">
        <f>365/12</f>
        <v>30.416666666666668</v>
      </c>
      <c r="S19" t="s">
        <v>864</v>
      </c>
      <c r="U19" s="323">
        <v>0</v>
      </c>
    </row>
    <row r="20" spans="1:21">
      <c r="A20" s="787" t="s">
        <v>865</v>
      </c>
      <c r="B20" s="909" t="s">
        <v>866</v>
      </c>
      <c r="C20" s="910"/>
      <c r="D20" s="911"/>
      <c r="E20" s="903">
        <f>TRUNC(IF(AND(V11=2,V16=1,OR(U19="",U19=0)),(U20-C26)*F28,(U19-C26)*F28),0)</f>
        <v>0</v>
      </c>
      <c r="F20" s="904"/>
      <c r="G20" s="895" t="s">
        <v>867</v>
      </c>
      <c r="H20" s="905"/>
      <c r="I20" s="881"/>
      <c r="J20" s="881"/>
      <c r="K20" s="881"/>
      <c r="L20" s="308">
        <f>O20/G29</f>
        <v>69760</v>
      </c>
      <c r="M20" s="324">
        <f>O20/S35</f>
        <v>27904</v>
      </c>
      <c r="N20" s="163" t="s">
        <v>851</v>
      </c>
      <c r="O20" s="322">
        <f>TRUNC(O19*G29*J29,-1)</f>
        <v>139520</v>
      </c>
      <c r="P20" t="s">
        <v>868</v>
      </c>
      <c r="Q20" s="325">
        <f>Q19/7</f>
        <v>4.3452380952380958</v>
      </c>
      <c r="R20" t="s">
        <v>869</v>
      </c>
      <c r="S20" t="s">
        <v>870</v>
      </c>
      <c r="U20" s="326">
        <f>IF(N7=1,1,N7/12)</f>
        <v>1</v>
      </c>
    </row>
    <row r="21" spans="1:21" ht="16.5" customHeight="1">
      <c r="A21" s="788"/>
      <c r="B21" s="906" t="s">
        <v>871</v>
      </c>
      <c r="C21" s="907"/>
      <c r="D21" s="908"/>
      <c r="E21" s="903">
        <f>I35</f>
        <v>0</v>
      </c>
      <c r="F21" s="904"/>
      <c r="G21" s="895"/>
      <c r="H21" s="905"/>
      <c r="I21" s="881"/>
      <c r="J21" s="881"/>
      <c r="K21" s="881"/>
      <c r="L21" s="327"/>
      <c r="N21" s="163" t="s">
        <v>866</v>
      </c>
      <c r="O21" s="322">
        <f>E20</f>
        <v>0</v>
      </c>
      <c r="Q21" s="325"/>
    </row>
    <row r="22" spans="1:21">
      <c r="A22" s="788"/>
      <c r="B22" s="906" t="s">
        <v>872</v>
      </c>
      <c r="C22" s="907"/>
      <c r="D22" s="908"/>
      <c r="E22" s="903">
        <f>-I36</f>
        <v>0</v>
      </c>
      <c r="F22" s="904"/>
      <c r="G22" s="895" t="s">
        <v>873</v>
      </c>
      <c r="H22" s="905"/>
      <c r="I22" s="881"/>
      <c r="J22" s="881"/>
      <c r="K22" s="881"/>
      <c r="L22" s="309">
        <f>69760/8</f>
        <v>8720</v>
      </c>
      <c r="N22" s="163" t="s">
        <v>874</v>
      </c>
      <c r="O22" s="328">
        <f>O17-O20</f>
        <v>627840</v>
      </c>
      <c r="P22" s="293">
        <f>SUM(E13:F23)</f>
        <v>767360</v>
      </c>
      <c r="Q22" s="308"/>
    </row>
    <row r="23" spans="1:21">
      <c r="A23" s="788"/>
      <c r="B23" s="906" t="s">
        <v>875</v>
      </c>
      <c r="C23" s="907"/>
      <c r="D23" s="908"/>
      <c r="E23" s="903">
        <f>I37+I38</f>
        <v>0</v>
      </c>
      <c r="F23" s="904"/>
      <c r="G23" s="895"/>
      <c r="H23" s="896"/>
      <c r="I23" s="881"/>
      <c r="J23" s="881"/>
      <c r="K23" s="881"/>
      <c r="M23">
        <v>145</v>
      </c>
      <c r="N23" s="163" t="s">
        <v>876</v>
      </c>
      <c r="O23" s="329">
        <v>767360</v>
      </c>
      <c r="P23" s="293">
        <f>F28*A31</f>
        <v>767360</v>
      </c>
      <c r="Q23" s="309">
        <f>O23-P23</f>
        <v>0</v>
      </c>
    </row>
    <row r="24" spans="1:21">
      <c r="A24" s="789"/>
      <c r="B24" s="890" t="s">
        <v>877</v>
      </c>
      <c r="C24" s="891"/>
      <c r="D24" s="892"/>
      <c r="E24" s="893">
        <v>0</v>
      </c>
      <c r="F24" s="894"/>
      <c r="G24" s="895" t="s">
        <v>878</v>
      </c>
      <c r="H24" s="896"/>
      <c r="I24" s="881">
        <f>CHOOSE(M2,IF(O29&lt;=10000000,VLOOKUP(O29/1000,간이세액표2021,A40+B40+2),VLOOKUP(O29/1000,간이세액표2021,A40+B40+2)+VLOOKUP(O29,근로세율,3)+(O29-VLOOKUP(O29,근로세율,4))*VLOOKUP(O29,근로세율,5)*VLOOKUP(O29,근로세율,6)),CHOOSE(P1,IF(C28&gt;P5,TRUNC((C28-P5)*A31*S3,-1),0),IF(C28&gt;Q5,TRUNC((C28-Q5)*A31*S3,-1),0)))</f>
        <v>0</v>
      </c>
      <c r="J24" s="881"/>
      <c r="K24" s="881"/>
      <c r="L24">
        <v>767360</v>
      </c>
      <c r="N24" s="163" t="s">
        <v>879</v>
      </c>
      <c r="O24" s="330">
        <f>E25-O23</f>
        <v>0</v>
      </c>
      <c r="Q24" s="309"/>
    </row>
    <row r="25" spans="1:21" ht="17.25" thickBot="1">
      <c r="A25" s="897" t="s">
        <v>880</v>
      </c>
      <c r="B25" s="898"/>
      <c r="C25" s="898"/>
      <c r="D25" s="899"/>
      <c r="E25" s="900">
        <f>SUM(E13:F24)</f>
        <v>767360</v>
      </c>
      <c r="F25" s="901"/>
      <c r="G25" s="902" t="s">
        <v>881</v>
      </c>
      <c r="H25" s="896"/>
      <c r="I25" s="881">
        <f>CHOOSE(M2,TRUNC(I24*10%,-1),CHOOSE(P1,IF(F28&gt;P5,TRUNC((F28-P5)*S3*10%,-1)*A31,0),IF(F28&gt;Q5,TRUNC((F28-Q5)*A31*S3*10%,-1),0)))</f>
        <v>0</v>
      </c>
      <c r="J25" s="881"/>
      <c r="K25" s="881"/>
      <c r="Q25" s="272"/>
    </row>
    <row r="26" spans="1:21">
      <c r="A26" s="874" t="s">
        <v>882</v>
      </c>
      <c r="B26" s="875"/>
      <c r="C26" s="876"/>
      <c r="D26" s="877"/>
      <c r="E26" s="878"/>
      <c r="F26" s="331"/>
      <c r="G26" s="879" t="s">
        <v>883</v>
      </c>
      <c r="H26" s="880"/>
      <c r="I26" s="881">
        <f>SUM(I13:J25)</f>
        <v>70010</v>
      </c>
      <c r="J26" s="881"/>
      <c r="K26" s="881"/>
      <c r="N26" s="163" t="s">
        <v>884</v>
      </c>
      <c r="O26" s="332">
        <f>E13/A31/J29</f>
        <v>7134.545454545455</v>
      </c>
      <c r="P26" s="333">
        <f>O26*A31*J29</f>
        <v>627840</v>
      </c>
      <c r="Q26" s="171" t="s">
        <v>885</v>
      </c>
    </row>
    <row r="27" spans="1:21" ht="17.25" thickBot="1">
      <c r="A27" s="882" t="s">
        <v>886</v>
      </c>
      <c r="B27" s="883"/>
      <c r="C27" s="884"/>
      <c r="D27" s="885"/>
      <c r="E27" s="885"/>
      <c r="F27" s="886"/>
      <c r="G27" s="887" t="s">
        <v>887</v>
      </c>
      <c r="H27" s="888"/>
      <c r="I27" s="889">
        <f>E25-I26</f>
        <v>697350</v>
      </c>
      <c r="J27" s="889"/>
      <c r="K27" s="889"/>
      <c r="L27" s="334"/>
      <c r="Q27" s="327"/>
    </row>
    <row r="28" spans="1:21" ht="16.5" customHeight="1" outlineLevel="1">
      <c r="A28" s="864" t="s">
        <v>888</v>
      </c>
      <c r="B28" s="864"/>
      <c r="C28" s="865">
        <f>(O17-O20)/A31</f>
        <v>57076.36363636364</v>
      </c>
      <c r="D28" s="865"/>
      <c r="E28" s="865"/>
      <c r="F28" s="335">
        <f>O17/A31</f>
        <v>69760</v>
      </c>
      <c r="G28" s="336" t="s">
        <v>889</v>
      </c>
      <c r="H28" s="866" t="s">
        <v>890</v>
      </c>
      <c r="I28" s="867"/>
      <c r="J28" s="337">
        <f>'[2]일용직대장(요일)'!U10/8/7</f>
        <v>1.5714285714285714</v>
      </c>
      <c r="K28" s="338">
        <f>'[2]일용직대장(요일)'!U11</f>
        <v>11</v>
      </c>
      <c r="L28" s="293">
        <f>C28*A31</f>
        <v>627840</v>
      </c>
      <c r="O28" s="327"/>
      <c r="Q28" s="272"/>
      <c r="R28" t="s">
        <v>891</v>
      </c>
    </row>
    <row r="29" spans="1:21" ht="16.5" customHeight="1" outlineLevel="1">
      <c r="A29" s="868" t="s">
        <v>892</v>
      </c>
      <c r="B29" s="868"/>
      <c r="C29" s="869">
        <f>TRUNC(C28/J29,0)</f>
        <v>7134</v>
      </c>
      <c r="D29" s="870"/>
      <c r="E29" s="871"/>
      <c r="F29" s="335">
        <f>F28/J29</f>
        <v>8720</v>
      </c>
      <c r="G29" s="339">
        <f>'[2]일용직대장(요일)'!AF11</f>
        <v>2</v>
      </c>
      <c r="H29" s="872" t="s">
        <v>893</v>
      </c>
      <c r="I29" s="873"/>
      <c r="J29" s="340">
        <v>8</v>
      </c>
      <c r="K29" s="341">
        <f>J29*K28</f>
        <v>88</v>
      </c>
      <c r="N29" s="342" t="s">
        <v>894</v>
      </c>
      <c r="O29" s="343">
        <f>O31-O30</f>
        <v>767360</v>
      </c>
      <c r="P29" s="344"/>
      <c r="R29" t="s">
        <v>895</v>
      </c>
    </row>
    <row r="30" spans="1:21">
      <c r="A30" s="852" t="s">
        <v>896</v>
      </c>
      <c r="B30" s="852"/>
      <c r="C30" s="853" t="s">
        <v>897</v>
      </c>
      <c r="D30" s="854"/>
      <c r="E30" s="855"/>
      <c r="F30" s="856" t="s">
        <v>898</v>
      </c>
      <c r="G30" s="856"/>
      <c r="H30" s="856" t="s">
        <v>899</v>
      </c>
      <c r="I30" s="856"/>
      <c r="J30" s="856" t="s">
        <v>900</v>
      </c>
      <c r="K30" s="857"/>
      <c r="N30" s="342" t="s">
        <v>901</v>
      </c>
      <c r="O30" s="343">
        <f>MIN(IF(E17="",0,E17),100000)+MIN(IF(E18="",0,E18),200000)+MIN(IF(E19="",0,E19),100000)</f>
        <v>0</v>
      </c>
      <c r="R30" t="s">
        <v>902</v>
      </c>
    </row>
    <row r="31" spans="1:21" ht="17.25" thickBot="1">
      <c r="A31" s="858">
        <v>11</v>
      </c>
      <c r="B31" s="858"/>
      <c r="C31" s="859">
        <f>K29+F31+J31</f>
        <v>88</v>
      </c>
      <c r="D31" s="860"/>
      <c r="E31" s="861"/>
      <c r="F31" s="862">
        <f>(A31*J29)-K29</f>
        <v>0</v>
      </c>
      <c r="G31" s="862"/>
      <c r="H31" s="862">
        <v>0</v>
      </c>
      <c r="I31" s="862"/>
      <c r="J31" s="862">
        <v>0</v>
      </c>
      <c r="K31" s="863"/>
      <c r="L31" s="327">
        <f>E13/C31</f>
        <v>7134.545454545455</v>
      </c>
      <c r="N31" s="342" t="s">
        <v>903</v>
      </c>
      <c r="O31" s="343">
        <f>E25</f>
        <v>767360</v>
      </c>
      <c r="Q31" s="327"/>
    </row>
    <row r="32" spans="1:21" ht="8.25" customHeight="1" thickBot="1">
      <c r="J32" s="208"/>
      <c r="K32" s="208"/>
      <c r="N32" s="304"/>
    </row>
    <row r="33" spans="1:19">
      <c r="A33" s="846" t="s">
        <v>904</v>
      </c>
      <c r="B33" s="847"/>
      <c r="C33" s="847"/>
      <c r="D33" s="847"/>
      <c r="E33" s="847"/>
      <c r="F33" s="847"/>
      <c r="G33" s="847"/>
      <c r="H33" s="847"/>
      <c r="I33" s="847"/>
      <c r="J33" s="847"/>
      <c r="K33" s="848"/>
    </row>
    <row r="34" spans="1:19">
      <c r="A34" s="757" t="s">
        <v>133</v>
      </c>
      <c r="B34" s="559"/>
      <c r="C34" s="559" t="s">
        <v>905</v>
      </c>
      <c r="D34" s="559"/>
      <c r="E34" s="559"/>
      <c r="F34" s="559"/>
      <c r="G34" s="559"/>
      <c r="H34" s="559"/>
      <c r="I34" s="559" t="s">
        <v>874</v>
      </c>
      <c r="J34" s="559"/>
      <c r="K34" s="849"/>
      <c r="L34">
        <f>A31*J29</f>
        <v>88</v>
      </c>
      <c r="O34" s="345" t="s">
        <v>906</v>
      </c>
      <c r="P34" s="346">
        <f>N1-M1+1</f>
        <v>31</v>
      </c>
      <c r="Q34" s="347">
        <f>P34/(EOMONTH($D$3,0)-EOMONTH($D$3,-1))</f>
        <v>1</v>
      </c>
      <c r="S34" s="286" t="s">
        <v>907</v>
      </c>
    </row>
    <row r="35" spans="1:19">
      <c r="A35" s="839" t="s">
        <v>871</v>
      </c>
      <c r="B35" s="840"/>
      <c r="C35" s="850">
        <f>F31</f>
        <v>0</v>
      </c>
      <c r="D35" s="851"/>
      <c r="E35" s="348" t="s">
        <v>908</v>
      </c>
      <c r="F35" s="349">
        <f>F29</f>
        <v>8720</v>
      </c>
      <c r="G35" s="348" t="s">
        <v>908</v>
      </c>
      <c r="H35" s="350">
        <f>CHOOSE(V11,1,1.5)</f>
        <v>1.5</v>
      </c>
      <c r="I35" s="831">
        <f>C35*F35*H35</f>
        <v>0</v>
      </c>
      <c r="J35" s="831"/>
      <c r="K35" s="832"/>
      <c r="L35">
        <f>P38*J29</f>
        <v>152</v>
      </c>
      <c r="N35" s="294" t="s">
        <v>909</v>
      </c>
      <c r="O35" s="351" t="s">
        <v>910</v>
      </c>
      <c r="P35" s="188">
        <f>IF(OR($M$1&gt;EOMONTH($D$3,-1)+1,$N$1&lt;EOMONTH($D$3,0)),CEILING((P34-MOD(8-WEEKDAY($M$1),7))/7,1),CEILING((DAY(EOMONTH($D$3,0))-MOD(8-WEEKDAY($D$3),7))/7,1))</f>
        <v>5</v>
      </c>
      <c r="Q35" s="352" t="s">
        <v>911</v>
      </c>
      <c r="S35" s="353">
        <f>CHOOSE(V8,P35,P34/7)</f>
        <v>5</v>
      </c>
    </row>
    <row r="36" spans="1:19" ht="17.25" thickBot="1">
      <c r="A36" s="819" t="s">
        <v>912</v>
      </c>
      <c r="B36" s="820"/>
      <c r="C36" s="842">
        <f>H31</f>
        <v>0</v>
      </c>
      <c r="D36" s="843"/>
      <c r="E36" s="354" t="s">
        <v>908</v>
      </c>
      <c r="F36" s="355">
        <f>F29</f>
        <v>8720</v>
      </c>
      <c r="G36" s="354" t="s">
        <v>908</v>
      </c>
      <c r="H36" s="356">
        <f>CHOOSE(V11,0,0.5)</f>
        <v>0.5</v>
      </c>
      <c r="I36" s="822">
        <f>C36*F36*H36</f>
        <v>0</v>
      </c>
      <c r="J36" s="822"/>
      <c r="K36" s="823"/>
      <c r="L36">
        <f>L34-L35</f>
        <v>-64</v>
      </c>
      <c r="M36">
        <f>L36/(365/12/7)</f>
        <v>-14.728767123287669</v>
      </c>
      <c r="N36" s="357">
        <f>SUM(P35,Q36)</f>
        <v>10</v>
      </c>
      <c r="O36" s="351" t="s">
        <v>913</v>
      </c>
      <c r="P36" s="358">
        <f>IF(OR($M$1&gt;EOMONTH($D$3,-1)+1,$N$1&lt;EOMONTH($D$3,0)),NETWORKDAYS($M$1,$N$1),NETWORKDAYS(EOMONTH($D$3,-1)+1,EOMONTH($D$3,0)))</f>
        <v>21</v>
      </c>
      <c r="Q36" s="359">
        <f>P34-P36-P35</f>
        <v>5</v>
      </c>
    </row>
    <row r="37" spans="1:19" ht="17.25" thickBot="1">
      <c r="A37" s="844" t="s">
        <v>914</v>
      </c>
      <c r="B37" s="845"/>
      <c r="C37" s="842">
        <f>J31-C38</f>
        <v>0</v>
      </c>
      <c r="D37" s="843"/>
      <c r="E37" s="354" t="s">
        <v>908</v>
      </c>
      <c r="F37" s="355">
        <f>F29</f>
        <v>8720</v>
      </c>
      <c r="G37" s="354" t="s">
        <v>908</v>
      </c>
      <c r="H37" s="356">
        <f>CHOOSE(V11,1,1.5)</f>
        <v>1.5</v>
      </c>
      <c r="I37" s="822">
        <f>C37*F37*H37</f>
        <v>0</v>
      </c>
      <c r="J37" s="822"/>
      <c r="K37" s="823"/>
      <c r="O37" s="360" t="s">
        <v>915</v>
      </c>
      <c r="P37" s="361">
        <f>VLOOKUP(EOMONTH(D3,-1)+1,주40시간,6)</f>
        <v>2</v>
      </c>
    </row>
    <row r="38" spans="1:19">
      <c r="A38" s="833" t="s">
        <v>916</v>
      </c>
      <c r="B38" s="834"/>
      <c r="C38" s="835">
        <f>J32</f>
        <v>0</v>
      </c>
      <c r="D38" s="836"/>
      <c r="E38" s="362" t="s">
        <v>908</v>
      </c>
      <c r="F38" s="363">
        <f>F29</f>
        <v>8720</v>
      </c>
      <c r="G38" s="362" t="s">
        <v>908</v>
      </c>
      <c r="H38" s="364">
        <f>CHOOSE(V11,1,2)</f>
        <v>2</v>
      </c>
      <c r="I38" s="837">
        <f>C38*F38*H38</f>
        <v>0</v>
      </c>
      <c r="J38" s="837"/>
      <c r="K38" s="838"/>
      <c r="M38" s="365"/>
      <c r="O38" s="351" t="s">
        <v>917</v>
      </c>
      <c r="P38" s="366">
        <f>P36-P37</f>
        <v>19</v>
      </c>
    </row>
    <row r="39" spans="1:19">
      <c r="A39" s="839" t="s">
        <v>878</v>
      </c>
      <c r="B39" s="840"/>
      <c r="C39" s="841" t="str">
        <f>CHOOSE(P1,"매일지급 (지급일 금액) 근로소득공제 187,030원 초과분 2.7%의 누적금액","일정기간 지급 (지급일 금액)  근로소득공제 15만원 초과분 2.7%의 누적금액")</f>
        <v>매일지급 (지급일 금액) 근로소득공제 187,030원 초과분 2.7%의 누적금액</v>
      </c>
      <c r="D39" s="841"/>
      <c r="E39" s="841"/>
      <c r="F39" s="841"/>
      <c r="G39" s="841"/>
      <c r="H39" s="841"/>
      <c r="I39" s="831">
        <f>I24</f>
        <v>0</v>
      </c>
      <c r="J39" s="831"/>
      <c r="K39" s="832"/>
      <c r="N39" s="304"/>
      <c r="O39" s="351" t="s">
        <v>918</v>
      </c>
      <c r="P39" s="366">
        <f>P38+Q36</f>
        <v>24</v>
      </c>
    </row>
    <row r="40" spans="1:19">
      <c r="A40" s="367">
        <v>1</v>
      </c>
      <c r="B40" s="368">
        <v>0</v>
      </c>
      <c r="C40" s="824" t="s">
        <v>919</v>
      </c>
      <c r="D40" s="825"/>
      <c r="E40" s="825"/>
      <c r="F40" s="825"/>
      <c r="G40" s="825"/>
      <c r="H40" s="825"/>
      <c r="I40" s="826">
        <f>I25</f>
        <v>0</v>
      </c>
      <c r="J40" s="826"/>
      <c r="K40" s="827"/>
      <c r="N40" s="304"/>
    </row>
    <row r="41" spans="1:19">
      <c r="A41" s="828" t="s">
        <v>162</v>
      </c>
      <c r="B41" s="829"/>
      <c r="C41" s="830" t="str">
        <f>"상기 급여의 과세급여 "&amp;TEXT(O29,"\#,##0원")&amp;" × "&amp;N13*100&amp;"%"</f>
        <v>상기 급여의 과세급여 ₩767,360원 × 4.5%</v>
      </c>
      <c r="D41" s="830"/>
      <c r="E41" s="830"/>
      <c r="F41" s="830"/>
      <c r="G41" s="830"/>
      <c r="H41" s="830"/>
      <c r="I41" s="831">
        <f>I13</f>
        <v>34530</v>
      </c>
      <c r="J41" s="831"/>
      <c r="K41" s="832"/>
      <c r="N41" s="304"/>
    </row>
    <row r="42" spans="1:19">
      <c r="A42" s="819" t="s">
        <v>160</v>
      </c>
      <c r="B42" s="820"/>
      <c r="C42" s="821" t="str">
        <f>CHOOSE(U6,"상기 급여(임금) 과세총액기준 "&amp;TEXT(O29,"\#,##0원")&amp;"× "&amp;N16*100&amp;"%","고용보험 미대상")</f>
        <v>상기 급여(임금) 과세총액기준 ₩767,360원× 0.8%</v>
      </c>
      <c r="D42" s="821"/>
      <c r="E42" s="821"/>
      <c r="F42" s="821"/>
      <c r="G42" s="821"/>
      <c r="H42" s="821"/>
      <c r="I42" s="822">
        <f>I16</f>
        <v>6130</v>
      </c>
      <c r="J42" s="822"/>
      <c r="K42" s="823"/>
      <c r="N42" t="s">
        <v>920</v>
      </c>
    </row>
    <row r="43" spans="1:19">
      <c r="A43" s="819" t="s">
        <v>163</v>
      </c>
      <c r="B43" s="820"/>
      <c r="C43" s="821" t="str">
        <f>"상기 급여의 과세급여 "&amp;TEXT(O29,"\#,##0원")&amp;" × "&amp;N14*100&amp;"%"</f>
        <v>상기 급여의 과세급여 ₩767,360원 × 3.43%</v>
      </c>
      <c r="D43" s="821"/>
      <c r="E43" s="821"/>
      <c r="F43" s="821"/>
      <c r="G43" s="821"/>
      <c r="H43" s="821"/>
      <c r="I43" s="822">
        <f>SUM(I14,I18)</f>
        <v>26320</v>
      </c>
      <c r="J43" s="822"/>
      <c r="K43" s="823"/>
    </row>
    <row r="44" spans="1:19">
      <c r="A44" s="819" t="s">
        <v>921</v>
      </c>
      <c r="B44" s="820"/>
      <c r="C44" s="821" t="str">
        <f>"상기 건강보험료 "&amp;TEXT(I43,"\#,##0원")&amp;"×"&amp;N15*100&amp;"%"</f>
        <v>상기 건강보험료 ₩26,320원×11.52%</v>
      </c>
      <c r="D44" s="821"/>
      <c r="E44" s="821"/>
      <c r="F44" s="821"/>
      <c r="G44" s="821"/>
      <c r="H44" s="821"/>
      <c r="I44" s="822">
        <f>SUM(I15,I19)</f>
        <v>3030</v>
      </c>
      <c r="J44" s="822"/>
      <c r="K44" s="823"/>
      <c r="O44" s="171" t="s">
        <v>922</v>
      </c>
    </row>
    <row r="45" spans="1:19" ht="17.25" thickBot="1">
      <c r="A45" s="814"/>
      <c r="B45" s="815"/>
      <c r="C45" s="816"/>
      <c r="D45" s="816"/>
      <c r="E45" s="816"/>
      <c r="F45" s="816"/>
      <c r="G45" s="816"/>
      <c r="H45" s="816"/>
      <c r="I45" s="817"/>
      <c r="J45" s="817"/>
      <c r="K45" s="818"/>
      <c r="N45" s="304"/>
    </row>
    <row r="46" spans="1:19">
      <c r="A46" s="369" t="s">
        <v>923</v>
      </c>
      <c r="J46" s="251" t="s">
        <v>924</v>
      </c>
      <c r="K46" s="251"/>
      <c r="N46" s="304"/>
    </row>
    <row r="47" spans="1:19">
      <c r="J47" s="370" t="s">
        <v>925</v>
      </c>
      <c r="K47" s="370"/>
    </row>
    <row r="49" spans="4:14">
      <c r="D49" t="s">
        <v>926</v>
      </c>
    </row>
    <row r="50" spans="4:14">
      <c r="D50" t="s">
        <v>927</v>
      </c>
      <c r="N50" s="371"/>
    </row>
    <row r="51" spans="4:14">
      <c r="D51" t="s">
        <v>928</v>
      </c>
    </row>
    <row r="57" spans="4:14">
      <c r="N57" s="371"/>
    </row>
    <row r="65" spans="1:15">
      <c r="N65" s="371"/>
    </row>
    <row r="67" spans="1:15">
      <c r="A67" s="372"/>
      <c r="N67" s="372"/>
    </row>
    <row r="68" spans="1:15">
      <c r="A68" s="372"/>
      <c r="N68" s="372"/>
    </row>
    <row r="69" spans="1:15">
      <c r="A69" s="372"/>
    </row>
    <row r="71" spans="1:15">
      <c r="A71" s="372"/>
    </row>
    <row r="76" spans="1:15">
      <c r="O76" s="372"/>
    </row>
    <row r="77" spans="1:15">
      <c r="O77" s="372"/>
    </row>
    <row r="78" spans="1:15">
      <c r="O78" s="372"/>
    </row>
    <row r="79" spans="1:15">
      <c r="O79" s="372"/>
    </row>
    <row r="81" spans="15:15">
      <c r="O81" s="372"/>
    </row>
    <row r="87" spans="15:15">
      <c r="O87" s="372"/>
    </row>
    <row r="88" spans="15:15">
      <c r="O88" s="372"/>
    </row>
    <row r="89" spans="15:15">
      <c r="O89" s="372"/>
    </row>
    <row r="90" spans="15:15">
      <c r="O90" s="372"/>
    </row>
    <row r="92" spans="15:15">
      <c r="O92" s="372"/>
    </row>
    <row r="94" spans="15:15">
      <c r="O94" s="372"/>
    </row>
  </sheetData>
  <mergeCells count="140">
    <mergeCell ref="D3:F3"/>
    <mergeCell ref="B5:F5"/>
    <mergeCell ref="G5:H5"/>
    <mergeCell ref="I5:J5"/>
    <mergeCell ref="B6:D6"/>
    <mergeCell ref="E6:F6"/>
    <mergeCell ref="G6:H6"/>
    <mergeCell ref="I6:K6"/>
    <mergeCell ref="B9:E9"/>
    <mergeCell ref="F9:G9"/>
    <mergeCell ref="H9:K9"/>
    <mergeCell ref="A10:K10"/>
    <mergeCell ref="A11:F11"/>
    <mergeCell ref="G11:K11"/>
    <mergeCell ref="B7:D7"/>
    <mergeCell ref="E7:F7"/>
    <mergeCell ref="G7:H7"/>
    <mergeCell ref="I7:K7"/>
    <mergeCell ref="B8:D8"/>
    <mergeCell ref="E8:F8"/>
    <mergeCell ref="G8:H8"/>
    <mergeCell ref="I8:K8"/>
    <mergeCell ref="A12:D12"/>
    <mergeCell ref="E12:F12"/>
    <mergeCell ref="G12:H12"/>
    <mergeCell ref="I12:K12"/>
    <mergeCell ref="A13:A19"/>
    <mergeCell ref="B13:D13"/>
    <mergeCell ref="E13:F13"/>
    <mergeCell ref="G13:H13"/>
    <mergeCell ref="I13:K13"/>
    <mergeCell ref="B14:D14"/>
    <mergeCell ref="B16:D16"/>
    <mergeCell ref="E16:F16"/>
    <mergeCell ref="G16:H16"/>
    <mergeCell ref="I16:K16"/>
    <mergeCell ref="B17:D17"/>
    <mergeCell ref="E17:F17"/>
    <mergeCell ref="G17:H17"/>
    <mergeCell ref="I17:K17"/>
    <mergeCell ref="E14:F14"/>
    <mergeCell ref="G14:H14"/>
    <mergeCell ref="I14:K14"/>
    <mergeCell ref="B15:D15"/>
    <mergeCell ref="E15:F15"/>
    <mergeCell ref="G15:H15"/>
    <mergeCell ref="I15:K15"/>
    <mergeCell ref="B22:D22"/>
    <mergeCell ref="B18:D18"/>
    <mergeCell ref="E18:F18"/>
    <mergeCell ref="G18:H18"/>
    <mergeCell ref="I18:K18"/>
    <mergeCell ref="B19:D19"/>
    <mergeCell ref="E19:F19"/>
    <mergeCell ref="G19:H19"/>
    <mergeCell ref="I19:K19"/>
    <mergeCell ref="B24:D24"/>
    <mergeCell ref="E24:F24"/>
    <mergeCell ref="G24:H24"/>
    <mergeCell ref="I24:K24"/>
    <mergeCell ref="A25:D25"/>
    <mergeCell ref="E25:F25"/>
    <mergeCell ref="G25:H25"/>
    <mergeCell ref="I25:K25"/>
    <mergeCell ref="E22:F22"/>
    <mergeCell ref="G22:H22"/>
    <mergeCell ref="I22:K22"/>
    <mergeCell ref="B23:D23"/>
    <mergeCell ref="E23:F23"/>
    <mergeCell ref="G23:H23"/>
    <mergeCell ref="I23:K23"/>
    <mergeCell ref="A20:A24"/>
    <mergeCell ref="B20:D20"/>
    <mergeCell ref="E20:F20"/>
    <mergeCell ref="G20:H20"/>
    <mergeCell ref="I20:K20"/>
    <mergeCell ref="B21:D21"/>
    <mergeCell ref="E21:F21"/>
    <mergeCell ref="G21:H21"/>
    <mergeCell ref="I21:K21"/>
    <mergeCell ref="A28:B28"/>
    <mergeCell ref="C28:E28"/>
    <mergeCell ref="H28:I28"/>
    <mergeCell ref="A29:B29"/>
    <mergeCell ref="C29:E29"/>
    <mergeCell ref="H29:I29"/>
    <mergeCell ref="A26:B26"/>
    <mergeCell ref="C26:E26"/>
    <mergeCell ref="G26:H26"/>
    <mergeCell ref="I26:K26"/>
    <mergeCell ref="A27:B27"/>
    <mergeCell ref="C27:F27"/>
    <mergeCell ref="G27:H27"/>
    <mergeCell ref="I27:K27"/>
    <mergeCell ref="A30:B30"/>
    <mergeCell ref="C30:E30"/>
    <mergeCell ref="F30:G30"/>
    <mergeCell ref="H30:I30"/>
    <mergeCell ref="J30:K30"/>
    <mergeCell ref="A31:B31"/>
    <mergeCell ref="C31:E31"/>
    <mergeCell ref="F31:G31"/>
    <mergeCell ref="H31:I31"/>
    <mergeCell ref="J31:K31"/>
    <mergeCell ref="A36:B36"/>
    <mergeCell ref="C36:D36"/>
    <mergeCell ref="I36:K36"/>
    <mergeCell ref="A37:B37"/>
    <mergeCell ref="C37:D37"/>
    <mergeCell ref="I37:K37"/>
    <mergeCell ref="A33:K33"/>
    <mergeCell ref="A34:B34"/>
    <mergeCell ref="C34:H34"/>
    <mergeCell ref="I34:K34"/>
    <mergeCell ref="A35:B35"/>
    <mergeCell ref="C35:D35"/>
    <mergeCell ref="I35:K35"/>
    <mergeCell ref="C40:H40"/>
    <mergeCell ref="I40:K40"/>
    <mergeCell ref="A41:B41"/>
    <mergeCell ref="C41:H41"/>
    <mergeCell ref="I41:K41"/>
    <mergeCell ref="A42:B42"/>
    <mergeCell ref="C42:H42"/>
    <mergeCell ref="I42:K42"/>
    <mergeCell ref="A38:B38"/>
    <mergeCell ref="C38:D38"/>
    <mergeCell ref="I38:K38"/>
    <mergeCell ref="A39:B39"/>
    <mergeCell ref="C39:H39"/>
    <mergeCell ref="I39:K39"/>
    <mergeCell ref="A45:B45"/>
    <mergeCell ref="C45:H45"/>
    <mergeCell ref="I45:K45"/>
    <mergeCell ref="A43:B43"/>
    <mergeCell ref="C43:H43"/>
    <mergeCell ref="I43:K43"/>
    <mergeCell ref="A44:B44"/>
    <mergeCell ref="C44:H44"/>
    <mergeCell ref="I44:K44"/>
  </mergeCells>
  <phoneticPr fontId="2" type="noConversion"/>
  <conditionalFormatting sqref="F31:G31">
    <cfRule type="cellIs" dxfId="8" priority="9" operator="greaterThan">
      <formula>52</formula>
    </cfRule>
  </conditionalFormatting>
  <conditionalFormatting sqref="C31:E31">
    <cfRule type="cellIs" dxfId="7" priority="8" operator="greaterThan">
      <formula>261</formula>
    </cfRule>
  </conditionalFormatting>
  <conditionalFormatting sqref="M13">
    <cfRule type="cellIs" dxfId="6" priority="7" operator="greaterThan">
      <formula>59</formula>
    </cfRule>
  </conditionalFormatting>
  <conditionalFormatting sqref="M16">
    <cfRule type="cellIs" dxfId="5" priority="6" operator="greaterThan">
      <formula>64</formula>
    </cfRule>
  </conditionalFormatting>
  <conditionalFormatting sqref="F29">
    <cfRule type="cellIs" dxfId="4" priority="5" operator="equal">
      <formula>9160</formula>
    </cfRule>
  </conditionalFormatting>
  <conditionalFormatting sqref="J29">
    <cfRule type="cellIs" dxfId="3" priority="4" operator="greaterThan">
      <formula>8</formula>
    </cfRule>
  </conditionalFormatting>
  <conditionalFormatting sqref="B8:D8">
    <cfRule type="cellIs" dxfId="2" priority="3" operator="lessThan">
      <formula>$B$7</formula>
    </cfRule>
  </conditionalFormatting>
  <conditionalFormatting sqref="C29:E29">
    <cfRule type="cellIs" dxfId="1" priority="2" operator="lessThan">
      <formula>9160</formula>
    </cfRule>
  </conditionalFormatting>
  <conditionalFormatting sqref="C35:D38">
    <cfRule type="cellIs" dxfId="0" priority="1" operator="lessThan">
      <formula>0</formula>
    </cfRule>
  </conditionalFormatting>
  <dataValidations count="8">
    <dataValidation allowBlank="1" showInputMessage="1" showErrorMessage="1" promptTitle="야간근로수당" prompt="근로기준법 제56조(연장·야간 및 휴일 근로)_x000a_③ 사용자는 야간근로(오후 10시부터 다음 날 오전 6시 사이의 근로를 말한다)에 대하여는 통상임금의 100분의 50 이상을 가산하여 근로자에게 지급하여야 한다. &lt;신설 2018.3.20&gt;" sqref="A36:B36" xr:uid="{9AA63591-8439-4967-930E-4811F2FBE094}"/>
    <dataValidation allowBlank="1" showInputMessage="1" showErrorMessage="1" promptTitle="근로기준법 제50조(근로시간)" prompt="①1주 간의 근로시간은 휴게시간을 제외하고 40시간을 초과할 수 없다._x000a_②1일의 근로시간은 휴게시간을 제외하고 8시간을 초과할 수 없다._x000a_③ 제1항 및 제2항에 따라 근로시간을 산정하는 경우 작업을 위하여 근로자가 사용자의 지휘·감독 아래에 있는 대기시간 등은 근로시간으로 본다. [신설 2012.2.1, 2020.5.26 제17326호(법률용어 정비를 위한 환경노동위원회 소관 65개 법률 일부개정을 위한 법률)]" sqref="C30:E30" xr:uid="{851C4F4F-3A92-4604-8CD5-0E864DCD29B3}"/>
    <dataValidation allowBlank="1" showInputMessage="1" showErrorMessage="1" promptTitle="소정근로시간" prompt="8. “소정(所定)근로시간”이란 _x000a_제50조(근로시간), 제69조(근로시간) 본문 또는_x000a_ 「산업안전보건법」 제139조(유해·위험작업에 대한 근로시간 제한 등)제1항에 따른 근로시간의 범위에서 근로자와 사용자 사이에 정한 근로시간을 말한다." sqref="J28:K29" xr:uid="{F269C073-B857-49FE-A44A-FF446037E111}"/>
    <dataValidation allowBlank="1" showInputMessage="1" showErrorMessage="1" promptTitle="주40시간 기준" prompt="주12시간 연장근로 초과 금지_x000a_225.952381시간 초과 금지?_x000a_261시간 초과 금지 ?" sqref="C31:E31" xr:uid="{0937CCFB-ED78-4938-8E9A-0F25C518865A}"/>
    <dataValidation allowBlank="1" showInputMessage="1" showErrorMessage="1" promptTitle="주40시간기준" prompt="52시간 초과금지_x000a_근로기준법 제53조(연장 근로의 제한)" sqref="F31:G31" xr:uid="{A12B2808-9E23-4C43-B409-1B4FEA02A108}"/>
    <dataValidation allowBlank="1" showInputMessage="1" showErrorMessage="1" promptTitle="연장근로수당" prompt="근로기준법 제56조(연장·야간 및 휴일 근로)_x000a_① 사용자는 연장근로(제53조ㆍ제59조 및 제69조 단서에 따라 연장된 시간의 근로를 말한다)에 대하여는 통상임금의 100분의 50 이상을 가산하여 근로자에게 지급하여야 한다. &lt;개정 2018.3.20&gt;" sqref="A35:B35" xr:uid="{181E3625-9971-4E0D-ADB1-551370D3FFE0}"/>
    <dataValidation allowBlank="1" showInputMessage="1" showErrorMessage="1" promptTitle="휴일근로수당" prompt="근로기준법 제56조(연장·야간 및 휴일 근로)_x000a_② 제1항(연장근로)에도 불구하고 사용자는 휴일근로에 대하여는 다음 각 호의 기준에 따른 금액 이상을 가산하여 근로자에게 지급하여야 한다. &lt;신설 2018.3.20&gt;_x000a__x000a_1. 8시간 이내의 휴일근로: 통상임금의 100분의 50_x000a_2. 8시간을 초과한 휴일근로: 통상임금의 100분의 100" sqref="A37:B38" xr:uid="{20184DFD-37E2-4F76-8885-3195A75EC989}"/>
    <dataValidation allowBlank="1" showInputMessage="1" showErrorMessage="1" promptTitle="귀속월" prompt="귀속월의 실제 근무일수 기재" sqref="A31:B31" xr:uid="{ACDAB194-6F8E-4EBC-B972-02F7A2D15CA9}"/>
  </dataValidations>
  <hyperlinks>
    <hyperlink ref="A29:B29" r:id="rId1" display="기본시간급 | 시급(주휴포함)" xr:uid="{D0A174BA-13D0-4229-8493-0A2BBD41F8B1}"/>
    <hyperlink ref="A28:B28" r:id="rId2" display="통상시급" xr:uid="{F7897215-4FF0-41B5-B03F-FFA9DE0D2C04}"/>
    <hyperlink ref="A33:J33" r:id="rId3" display="계산 방법" xr:uid="{053897EA-1219-4AB2-8FEE-411A74A925C1}"/>
    <hyperlink ref="G16:H16" r:id="rId4" display="고용보험료" xr:uid="{23417512-E313-4BA0-B055-A723CDE3B9AA}"/>
    <hyperlink ref="B9" r:id="rId5" xr:uid="{1B59172B-6770-49A0-A80F-8B39940ADF4B}"/>
    <hyperlink ref="N16" r:id="rId6" display="https://blog.naver.com/hope-pys/222547604214" xr:uid="{22E61E66-65D9-487C-BB1F-76316012A5A2}"/>
    <hyperlink ref="M3" r:id="rId7" xr:uid="{986B0577-006D-4B5F-8BA3-D0910ECC912A}"/>
    <hyperlink ref="O16" r:id="rId8" xr:uid="{E31C481F-976B-42EB-AC64-7D6E4F415094}"/>
    <hyperlink ref="N6" r:id="rId9" xr:uid="{5AC32A78-7CD1-480D-AD21-8ACABB44F86F}"/>
    <hyperlink ref="Q26" location="최저임금!A1" display="최저임금은" xr:uid="{DF26F6B0-F5BE-4C78-85BF-CB060A02E192}"/>
    <hyperlink ref="M10" r:id="rId10" xr:uid="{A84716B1-AA2D-45C3-92F5-8BEF869E7981}"/>
    <hyperlink ref="M9" r:id="rId11" display="상시근로자 5인이상 연차수당 " xr:uid="{E621086D-7AF6-40C7-A21A-DCF18AA2E7DB}"/>
    <hyperlink ref="B14:D14" r:id="rId12" display="★주휴수당★ (별도표기)" xr:uid="{F903ACB5-50BA-4B49-91D0-833B8C8D09A0}"/>
    <hyperlink ref="B20:D20" r:id="rId13" display="연차휴가수당" xr:uid="{615B6D24-4442-4DE6-B6E3-32942A77C146}"/>
    <hyperlink ref="H28:I28" r:id="rId14" display="주소정법정근로일수한도" xr:uid="{3F9709C4-10CF-4D39-A26D-6851DF3ED553}"/>
    <hyperlink ref="O44" r:id="rId15" display="1년 계약직 연차 11일 (대법원2021다227100)" xr:uid="{FCE2659C-BF74-4927-9AC8-1089B2118EDA}"/>
    <hyperlink ref="O37" r:id="rId16" xr:uid="{D8BAE1DB-5D8B-4023-82F3-91EAA3C59D2D}"/>
    <hyperlink ref="M16" r:id="rId17" display="https://cafe.daum.net/transtax/FWkz/224" xr:uid="{B7436FCE-F970-4F26-A281-3CFDD87A9336}"/>
    <hyperlink ref="O8" r:id="rId18" xr:uid="{CE6F7345-8351-4DA9-9BED-5BF7F001C034}"/>
    <hyperlink ref="G12:H12" r:id="rId19" display="공제 항목" xr:uid="{C4BA13D4-C219-4FF4-948E-19E754855C18}"/>
  </hyperlink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98" orientation="portrait" verticalDpi="0" r:id="rId20"/>
  <drawing r:id="rId21"/>
  <legacyDrawing r:id="rId2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23" name="Group Box 1">
              <controlPr defaultSize="0" autoFill="0" autoPict="0">
                <anchor moveWithCells="1">
                  <from>
                    <xdr:col>15</xdr:col>
                    <xdr:colOff>0</xdr:colOff>
                    <xdr:row>2</xdr:row>
                    <xdr:rowOff>0</xdr:rowOff>
                  </from>
                  <to>
                    <xdr:col>17</xdr:col>
                    <xdr:colOff>590550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24" name="Option Button 2">
              <controlPr defaultSize="0" autoFill="0" autoLine="0" autoPict="0">
                <anchor moveWithCells="1">
                  <from>
                    <xdr:col>15</xdr:col>
                    <xdr:colOff>76200</xdr:colOff>
                    <xdr:row>2</xdr:row>
                    <xdr:rowOff>104775</xdr:rowOff>
                  </from>
                  <to>
                    <xdr:col>15</xdr:col>
                    <xdr:colOff>885825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25" name="Option Button 3">
              <controlPr defaultSize="0" autoFill="0" autoLine="0" autoPict="0">
                <anchor moveWithCells="1">
                  <from>
                    <xdr:col>16</xdr:col>
                    <xdr:colOff>219075</xdr:colOff>
                    <xdr:row>2</xdr:row>
                    <xdr:rowOff>104775</xdr:rowOff>
                  </from>
                  <to>
                    <xdr:col>17</xdr:col>
                    <xdr:colOff>304800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26" name="Group Box 4">
              <controlPr defaultSize="0" autoFill="0" autoPict="0">
                <anchor moveWithCells="1">
                  <from>
                    <xdr:col>19</xdr:col>
                    <xdr:colOff>257175</xdr:colOff>
                    <xdr:row>1</xdr:row>
                    <xdr:rowOff>9525</xdr:rowOff>
                  </from>
                  <to>
                    <xdr:col>23</xdr:col>
                    <xdr:colOff>66675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27" name="Option Button 5">
              <controlPr defaultSize="0" autoFill="0" autoLine="0" autoPict="0">
                <anchor moveWithCells="1">
                  <from>
                    <xdr:col>19</xdr:col>
                    <xdr:colOff>381000</xdr:colOff>
                    <xdr:row>2</xdr:row>
                    <xdr:rowOff>133350</xdr:rowOff>
                  </from>
                  <to>
                    <xdr:col>20</xdr:col>
                    <xdr:colOff>514350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28" name="Option Button 6">
              <controlPr defaultSize="0" autoFill="0" autoLine="0" autoPict="0">
                <anchor moveWithCells="1">
                  <from>
                    <xdr:col>21</xdr:col>
                    <xdr:colOff>190500</xdr:colOff>
                    <xdr:row>2</xdr:row>
                    <xdr:rowOff>161925</xdr:rowOff>
                  </from>
                  <to>
                    <xdr:col>22</xdr:col>
                    <xdr:colOff>533400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29" name="Group Box 7">
              <controlPr defaultSize="0" autoFill="0" autoPict="0">
                <anchor moveWithCells="1">
                  <from>
                    <xdr:col>0</xdr:col>
                    <xdr:colOff>76200</xdr:colOff>
                    <xdr:row>1</xdr:row>
                    <xdr:rowOff>28575</xdr:rowOff>
                  </from>
                  <to>
                    <xdr:col>3</xdr:col>
                    <xdr:colOff>57150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30" name="Option Button 8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57150</xdr:rowOff>
                  </from>
                  <to>
                    <xdr:col>1</xdr:col>
                    <xdr:colOff>38100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31" name="Option Button 9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66675</xdr:rowOff>
                  </from>
                  <to>
                    <xdr:col>2</xdr:col>
                    <xdr:colOff>257175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32" name="Group Box 10">
              <controlPr defaultSize="0" autoFill="0" autoPict="0">
                <anchor moveWithCells="1">
                  <from>
                    <xdr:col>17</xdr:col>
                    <xdr:colOff>466725</xdr:colOff>
                    <xdr:row>9</xdr:row>
                    <xdr:rowOff>66675</xdr:rowOff>
                  </from>
                  <to>
                    <xdr:col>20</xdr:col>
                    <xdr:colOff>361950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33" name="Option Button 11">
              <controlPr defaultSize="0" autoFill="0" autoLine="0" autoPict="0">
                <anchor moveWithCells="1">
                  <from>
                    <xdr:col>17</xdr:col>
                    <xdr:colOff>628650</xdr:colOff>
                    <xdr:row>9</xdr:row>
                    <xdr:rowOff>209550</xdr:rowOff>
                  </from>
                  <to>
                    <xdr:col>18</xdr:col>
                    <xdr:colOff>628650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34" name="Option Button 12">
              <controlPr defaultSize="0" autoFill="0" autoLine="0" autoPict="0">
                <anchor moveWithCells="1">
                  <from>
                    <xdr:col>19</xdr:col>
                    <xdr:colOff>314325</xdr:colOff>
                    <xdr:row>9</xdr:row>
                    <xdr:rowOff>209550</xdr:rowOff>
                  </from>
                  <to>
                    <xdr:col>20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35" name="Group Box 13">
              <controlPr defaultSize="0" autoFill="0" autoPict="0">
                <anchor moveWithCells="1">
                  <from>
                    <xdr:col>17</xdr:col>
                    <xdr:colOff>466725</xdr:colOff>
                    <xdr:row>13</xdr:row>
                    <xdr:rowOff>95250</xdr:rowOff>
                  </from>
                  <to>
                    <xdr:col>20</xdr:col>
                    <xdr:colOff>381000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36" name="Option Button 14">
              <controlPr defaultSize="0" autoFill="0" autoLine="0" autoPict="0">
                <anchor moveWithCells="1">
                  <from>
                    <xdr:col>17</xdr:col>
                    <xdr:colOff>628650</xdr:colOff>
                    <xdr:row>14</xdr:row>
                    <xdr:rowOff>161925</xdr:rowOff>
                  </from>
                  <to>
                    <xdr:col>18</xdr:col>
                    <xdr:colOff>647700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37" name="Option Button 15">
              <controlPr defaultSize="0" autoFill="0" autoLine="0" autoPict="0">
                <anchor moveWithCells="1">
                  <from>
                    <xdr:col>19</xdr:col>
                    <xdr:colOff>295275</xdr:colOff>
                    <xdr:row>14</xdr:row>
                    <xdr:rowOff>161925</xdr:rowOff>
                  </from>
                  <to>
                    <xdr:col>20</xdr:col>
                    <xdr:colOff>123825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38" name="Group Box 16">
              <controlPr defaultSize="0" autoFill="0" autoPict="0">
                <anchor moveWithCells="1">
                  <from>
                    <xdr:col>17</xdr:col>
                    <xdr:colOff>447675</xdr:colOff>
                    <xdr:row>6</xdr:row>
                    <xdr:rowOff>57150</xdr:rowOff>
                  </from>
                  <to>
                    <xdr:col>20</xdr:col>
                    <xdr:colOff>390525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39" name="Option Button 17">
              <controlPr defaultSize="0" autoFill="0" autoLine="0" autoPict="0">
                <anchor moveWithCells="1">
                  <from>
                    <xdr:col>17</xdr:col>
                    <xdr:colOff>581025</xdr:colOff>
                    <xdr:row>7</xdr:row>
                    <xdr:rowOff>28575</xdr:rowOff>
                  </from>
                  <to>
                    <xdr:col>18</xdr:col>
                    <xdr:colOff>590550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40" name="Option Button 18">
              <controlPr defaultSize="0" autoFill="0" autoLine="0" autoPict="0">
                <anchor moveWithCells="1">
                  <from>
                    <xdr:col>19</xdr:col>
                    <xdr:colOff>28575</xdr:colOff>
                    <xdr:row>7</xdr:row>
                    <xdr:rowOff>38100</xdr:rowOff>
                  </from>
                  <to>
                    <xdr:col>20</xdr:col>
                    <xdr:colOff>180975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9AAA-3F25-4164-B5B4-B96882F13F7E}">
  <sheetPr>
    <tabColor rgb="FF92D050"/>
    <pageSetUpPr fitToPage="1"/>
  </sheetPr>
  <dimension ref="A1:W25"/>
  <sheetViews>
    <sheetView showGridLines="0" workbookViewId="0">
      <selection activeCell="K12" sqref="K12"/>
    </sheetView>
  </sheetViews>
  <sheetFormatPr defaultRowHeight="25.5" customHeight="1" outlineLevelCol="1"/>
  <cols>
    <col min="1" max="1" width="9.125" style="209" customWidth="1"/>
    <col min="2" max="6" width="4.75" style="209" bestFit="1" customWidth="1"/>
    <col min="7" max="11" width="8.875" style="209" customWidth="1"/>
    <col min="12" max="13" width="8.5" style="209" customWidth="1" outlineLevel="1"/>
    <col min="14" max="14" width="8.875" style="209" customWidth="1"/>
    <col min="15" max="16" width="7.125" style="209" customWidth="1" outlineLevel="1"/>
    <col min="17" max="20" width="8.875" style="209" customWidth="1"/>
    <col min="21" max="21" width="9" style="209"/>
    <col min="22" max="23" width="10.25" style="209" bestFit="1" customWidth="1"/>
    <col min="24" max="256" width="9" style="209"/>
    <col min="257" max="257" width="9.125" style="209" customWidth="1"/>
    <col min="258" max="262" width="4.75" style="209" bestFit="1" customWidth="1"/>
    <col min="263" max="267" width="8.875" style="209" customWidth="1"/>
    <col min="268" max="269" width="8.5" style="209" customWidth="1"/>
    <col min="270" max="270" width="8.875" style="209" customWidth="1"/>
    <col min="271" max="272" width="0" style="209" hidden="1" customWidth="1"/>
    <col min="273" max="276" width="8.875" style="209" customWidth="1"/>
    <col min="277" max="277" width="9" style="209"/>
    <col min="278" max="279" width="10.25" style="209" bestFit="1" customWidth="1"/>
    <col min="280" max="512" width="9" style="209"/>
    <col min="513" max="513" width="9.125" style="209" customWidth="1"/>
    <col min="514" max="518" width="4.75" style="209" bestFit="1" customWidth="1"/>
    <col min="519" max="523" width="8.875" style="209" customWidth="1"/>
    <col min="524" max="525" width="8.5" style="209" customWidth="1"/>
    <col min="526" max="526" width="8.875" style="209" customWidth="1"/>
    <col min="527" max="528" width="0" style="209" hidden="1" customWidth="1"/>
    <col min="529" max="532" width="8.875" style="209" customWidth="1"/>
    <col min="533" max="533" width="9" style="209"/>
    <col min="534" max="535" width="10.25" style="209" bestFit="1" customWidth="1"/>
    <col min="536" max="768" width="9" style="209"/>
    <col min="769" max="769" width="9.125" style="209" customWidth="1"/>
    <col min="770" max="774" width="4.75" style="209" bestFit="1" customWidth="1"/>
    <col min="775" max="779" width="8.875" style="209" customWidth="1"/>
    <col min="780" max="781" width="8.5" style="209" customWidth="1"/>
    <col min="782" max="782" width="8.875" style="209" customWidth="1"/>
    <col min="783" max="784" width="0" style="209" hidden="1" customWidth="1"/>
    <col min="785" max="788" width="8.875" style="209" customWidth="1"/>
    <col min="789" max="789" width="9" style="209"/>
    <col min="790" max="791" width="10.25" style="209" bestFit="1" customWidth="1"/>
    <col min="792" max="1024" width="9" style="209"/>
    <col min="1025" max="1025" width="9.125" style="209" customWidth="1"/>
    <col min="1026" max="1030" width="4.75" style="209" bestFit="1" customWidth="1"/>
    <col min="1031" max="1035" width="8.875" style="209" customWidth="1"/>
    <col min="1036" max="1037" width="8.5" style="209" customWidth="1"/>
    <col min="1038" max="1038" width="8.875" style="209" customWidth="1"/>
    <col min="1039" max="1040" width="0" style="209" hidden="1" customWidth="1"/>
    <col min="1041" max="1044" width="8.875" style="209" customWidth="1"/>
    <col min="1045" max="1045" width="9" style="209"/>
    <col min="1046" max="1047" width="10.25" style="209" bestFit="1" customWidth="1"/>
    <col min="1048" max="1280" width="9" style="209"/>
    <col min="1281" max="1281" width="9.125" style="209" customWidth="1"/>
    <col min="1282" max="1286" width="4.75" style="209" bestFit="1" customWidth="1"/>
    <col min="1287" max="1291" width="8.875" style="209" customWidth="1"/>
    <col min="1292" max="1293" width="8.5" style="209" customWidth="1"/>
    <col min="1294" max="1294" width="8.875" style="209" customWidth="1"/>
    <col min="1295" max="1296" width="0" style="209" hidden="1" customWidth="1"/>
    <col min="1297" max="1300" width="8.875" style="209" customWidth="1"/>
    <col min="1301" max="1301" width="9" style="209"/>
    <col min="1302" max="1303" width="10.25" style="209" bestFit="1" customWidth="1"/>
    <col min="1304" max="1536" width="9" style="209"/>
    <col min="1537" max="1537" width="9.125" style="209" customWidth="1"/>
    <col min="1538" max="1542" width="4.75" style="209" bestFit="1" customWidth="1"/>
    <col min="1543" max="1547" width="8.875" style="209" customWidth="1"/>
    <col min="1548" max="1549" width="8.5" style="209" customWidth="1"/>
    <col min="1550" max="1550" width="8.875" style="209" customWidth="1"/>
    <col min="1551" max="1552" width="0" style="209" hidden="1" customWidth="1"/>
    <col min="1553" max="1556" width="8.875" style="209" customWidth="1"/>
    <col min="1557" max="1557" width="9" style="209"/>
    <col min="1558" max="1559" width="10.25" style="209" bestFit="1" customWidth="1"/>
    <col min="1560" max="1792" width="9" style="209"/>
    <col min="1793" max="1793" width="9.125" style="209" customWidth="1"/>
    <col min="1794" max="1798" width="4.75" style="209" bestFit="1" customWidth="1"/>
    <col min="1799" max="1803" width="8.875" style="209" customWidth="1"/>
    <col min="1804" max="1805" width="8.5" style="209" customWidth="1"/>
    <col min="1806" max="1806" width="8.875" style="209" customWidth="1"/>
    <col min="1807" max="1808" width="0" style="209" hidden="1" customWidth="1"/>
    <col min="1809" max="1812" width="8.875" style="209" customWidth="1"/>
    <col min="1813" max="1813" width="9" style="209"/>
    <col min="1814" max="1815" width="10.25" style="209" bestFit="1" customWidth="1"/>
    <col min="1816" max="2048" width="9" style="209"/>
    <col min="2049" max="2049" width="9.125" style="209" customWidth="1"/>
    <col min="2050" max="2054" width="4.75" style="209" bestFit="1" customWidth="1"/>
    <col min="2055" max="2059" width="8.875" style="209" customWidth="1"/>
    <col min="2060" max="2061" width="8.5" style="209" customWidth="1"/>
    <col min="2062" max="2062" width="8.875" style="209" customWidth="1"/>
    <col min="2063" max="2064" width="0" style="209" hidden="1" customWidth="1"/>
    <col min="2065" max="2068" width="8.875" style="209" customWidth="1"/>
    <col min="2069" max="2069" width="9" style="209"/>
    <col min="2070" max="2071" width="10.25" style="209" bestFit="1" customWidth="1"/>
    <col min="2072" max="2304" width="9" style="209"/>
    <col min="2305" max="2305" width="9.125" style="209" customWidth="1"/>
    <col min="2306" max="2310" width="4.75" style="209" bestFit="1" customWidth="1"/>
    <col min="2311" max="2315" width="8.875" style="209" customWidth="1"/>
    <col min="2316" max="2317" width="8.5" style="209" customWidth="1"/>
    <col min="2318" max="2318" width="8.875" style="209" customWidth="1"/>
    <col min="2319" max="2320" width="0" style="209" hidden="1" customWidth="1"/>
    <col min="2321" max="2324" width="8.875" style="209" customWidth="1"/>
    <col min="2325" max="2325" width="9" style="209"/>
    <col min="2326" max="2327" width="10.25" style="209" bestFit="1" customWidth="1"/>
    <col min="2328" max="2560" width="9" style="209"/>
    <col min="2561" max="2561" width="9.125" style="209" customWidth="1"/>
    <col min="2562" max="2566" width="4.75" style="209" bestFit="1" customWidth="1"/>
    <col min="2567" max="2571" width="8.875" style="209" customWidth="1"/>
    <col min="2572" max="2573" width="8.5" style="209" customWidth="1"/>
    <col min="2574" max="2574" width="8.875" style="209" customWidth="1"/>
    <col min="2575" max="2576" width="0" style="209" hidden="1" customWidth="1"/>
    <col min="2577" max="2580" width="8.875" style="209" customWidth="1"/>
    <col min="2581" max="2581" width="9" style="209"/>
    <col min="2582" max="2583" width="10.25" style="209" bestFit="1" customWidth="1"/>
    <col min="2584" max="2816" width="9" style="209"/>
    <col min="2817" max="2817" width="9.125" style="209" customWidth="1"/>
    <col min="2818" max="2822" width="4.75" style="209" bestFit="1" customWidth="1"/>
    <col min="2823" max="2827" width="8.875" style="209" customWidth="1"/>
    <col min="2828" max="2829" width="8.5" style="209" customWidth="1"/>
    <col min="2830" max="2830" width="8.875" style="209" customWidth="1"/>
    <col min="2831" max="2832" width="0" style="209" hidden="1" customWidth="1"/>
    <col min="2833" max="2836" width="8.875" style="209" customWidth="1"/>
    <col min="2837" max="2837" width="9" style="209"/>
    <col min="2838" max="2839" width="10.25" style="209" bestFit="1" customWidth="1"/>
    <col min="2840" max="3072" width="9" style="209"/>
    <col min="3073" max="3073" width="9.125" style="209" customWidth="1"/>
    <col min="3074" max="3078" width="4.75" style="209" bestFit="1" customWidth="1"/>
    <col min="3079" max="3083" width="8.875" style="209" customWidth="1"/>
    <col min="3084" max="3085" width="8.5" style="209" customWidth="1"/>
    <col min="3086" max="3086" width="8.875" style="209" customWidth="1"/>
    <col min="3087" max="3088" width="0" style="209" hidden="1" customWidth="1"/>
    <col min="3089" max="3092" width="8.875" style="209" customWidth="1"/>
    <col min="3093" max="3093" width="9" style="209"/>
    <col min="3094" max="3095" width="10.25" style="209" bestFit="1" customWidth="1"/>
    <col min="3096" max="3328" width="9" style="209"/>
    <col min="3329" max="3329" width="9.125" style="209" customWidth="1"/>
    <col min="3330" max="3334" width="4.75" style="209" bestFit="1" customWidth="1"/>
    <col min="3335" max="3339" width="8.875" style="209" customWidth="1"/>
    <col min="3340" max="3341" width="8.5" style="209" customWidth="1"/>
    <col min="3342" max="3342" width="8.875" style="209" customWidth="1"/>
    <col min="3343" max="3344" width="0" style="209" hidden="1" customWidth="1"/>
    <col min="3345" max="3348" width="8.875" style="209" customWidth="1"/>
    <col min="3349" max="3349" width="9" style="209"/>
    <col min="3350" max="3351" width="10.25" style="209" bestFit="1" customWidth="1"/>
    <col min="3352" max="3584" width="9" style="209"/>
    <col min="3585" max="3585" width="9.125" style="209" customWidth="1"/>
    <col min="3586" max="3590" width="4.75" style="209" bestFit="1" customWidth="1"/>
    <col min="3591" max="3595" width="8.875" style="209" customWidth="1"/>
    <col min="3596" max="3597" width="8.5" style="209" customWidth="1"/>
    <col min="3598" max="3598" width="8.875" style="209" customWidth="1"/>
    <col min="3599" max="3600" width="0" style="209" hidden="1" customWidth="1"/>
    <col min="3601" max="3604" width="8.875" style="209" customWidth="1"/>
    <col min="3605" max="3605" width="9" style="209"/>
    <col min="3606" max="3607" width="10.25" style="209" bestFit="1" customWidth="1"/>
    <col min="3608" max="3840" width="9" style="209"/>
    <col min="3841" max="3841" width="9.125" style="209" customWidth="1"/>
    <col min="3842" max="3846" width="4.75" style="209" bestFit="1" customWidth="1"/>
    <col min="3847" max="3851" width="8.875" style="209" customWidth="1"/>
    <col min="3852" max="3853" width="8.5" style="209" customWidth="1"/>
    <col min="3854" max="3854" width="8.875" style="209" customWidth="1"/>
    <col min="3855" max="3856" width="0" style="209" hidden="1" customWidth="1"/>
    <col min="3857" max="3860" width="8.875" style="209" customWidth="1"/>
    <col min="3861" max="3861" width="9" style="209"/>
    <col min="3862" max="3863" width="10.25" style="209" bestFit="1" customWidth="1"/>
    <col min="3864" max="4096" width="9" style="209"/>
    <col min="4097" max="4097" width="9.125" style="209" customWidth="1"/>
    <col min="4098" max="4102" width="4.75" style="209" bestFit="1" customWidth="1"/>
    <col min="4103" max="4107" width="8.875" style="209" customWidth="1"/>
    <col min="4108" max="4109" width="8.5" style="209" customWidth="1"/>
    <col min="4110" max="4110" width="8.875" style="209" customWidth="1"/>
    <col min="4111" max="4112" width="0" style="209" hidden="1" customWidth="1"/>
    <col min="4113" max="4116" width="8.875" style="209" customWidth="1"/>
    <col min="4117" max="4117" width="9" style="209"/>
    <col min="4118" max="4119" width="10.25" style="209" bestFit="1" customWidth="1"/>
    <col min="4120" max="4352" width="9" style="209"/>
    <col min="4353" max="4353" width="9.125" style="209" customWidth="1"/>
    <col min="4354" max="4358" width="4.75" style="209" bestFit="1" customWidth="1"/>
    <col min="4359" max="4363" width="8.875" style="209" customWidth="1"/>
    <col min="4364" max="4365" width="8.5" style="209" customWidth="1"/>
    <col min="4366" max="4366" width="8.875" style="209" customWidth="1"/>
    <col min="4367" max="4368" width="0" style="209" hidden="1" customWidth="1"/>
    <col min="4369" max="4372" width="8.875" style="209" customWidth="1"/>
    <col min="4373" max="4373" width="9" style="209"/>
    <col min="4374" max="4375" width="10.25" style="209" bestFit="1" customWidth="1"/>
    <col min="4376" max="4608" width="9" style="209"/>
    <col min="4609" max="4609" width="9.125" style="209" customWidth="1"/>
    <col min="4610" max="4614" width="4.75" style="209" bestFit="1" customWidth="1"/>
    <col min="4615" max="4619" width="8.875" style="209" customWidth="1"/>
    <col min="4620" max="4621" width="8.5" style="209" customWidth="1"/>
    <col min="4622" max="4622" width="8.875" style="209" customWidth="1"/>
    <col min="4623" max="4624" width="0" style="209" hidden="1" customWidth="1"/>
    <col min="4625" max="4628" width="8.875" style="209" customWidth="1"/>
    <col min="4629" max="4629" width="9" style="209"/>
    <col min="4630" max="4631" width="10.25" style="209" bestFit="1" customWidth="1"/>
    <col min="4632" max="4864" width="9" style="209"/>
    <col min="4865" max="4865" width="9.125" style="209" customWidth="1"/>
    <col min="4866" max="4870" width="4.75" style="209" bestFit="1" customWidth="1"/>
    <col min="4871" max="4875" width="8.875" style="209" customWidth="1"/>
    <col min="4876" max="4877" width="8.5" style="209" customWidth="1"/>
    <col min="4878" max="4878" width="8.875" style="209" customWidth="1"/>
    <col min="4879" max="4880" width="0" style="209" hidden="1" customWidth="1"/>
    <col min="4881" max="4884" width="8.875" style="209" customWidth="1"/>
    <col min="4885" max="4885" width="9" style="209"/>
    <col min="4886" max="4887" width="10.25" style="209" bestFit="1" customWidth="1"/>
    <col min="4888" max="5120" width="9" style="209"/>
    <col min="5121" max="5121" width="9.125" style="209" customWidth="1"/>
    <col min="5122" max="5126" width="4.75" style="209" bestFit="1" customWidth="1"/>
    <col min="5127" max="5131" width="8.875" style="209" customWidth="1"/>
    <col min="5132" max="5133" width="8.5" style="209" customWidth="1"/>
    <col min="5134" max="5134" width="8.875" style="209" customWidth="1"/>
    <col min="5135" max="5136" width="0" style="209" hidden="1" customWidth="1"/>
    <col min="5137" max="5140" width="8.875" style="209" customWidth="1"/>
    <col min="5141" max="5141" width="9" style="209"/>
    <col min="5142" max="5143" width="10.25" style="209" bestFit="1" customWidth="1"/>
    <col min="5144" max="5376" width="9" style="209"/>
    <col min="5377" max="5377" width="9.125" style="209" customWidth="1"/>
    <col min="5378" max="5382" width="4.75" style="209" bestFit="1" customWidth="1"/>
    <col min="5383" max="5387" width="8.875" style="209" customWidth="1"/>
    <col min="5388" max="5389" width="8.5" style="209" customWidth="1"/>
    <col min="5390" max="5390" width="8.875" style="209" customWidth="1"/>
    <col min="5391" max="5392" width="0" style="209" hidden="1" customWidth="1"/>
    <col min="5393" max="5396" width="8.875" style="209" customWidth="1"/>
    <col min="5397" max="5397" width="9" style="209"/>
    <col min="5398" max="5399" width="10.25" style="209" bestFit="1" customWidth="1"/>
    <col min="5400" max="5632" width="9" style="209"/>
    <col min="5633" max="5633" width="9.125" style="209" customWidth="1"/>
    <col min="5634" max="5638" width="4.75" style="209" bestFit="1" customWidth="1"/>
    <col min="5639" max="5643" width="8.875" style="209" customWidth="1"/>
    <col min="5644" max="5645" width="8.5" style="209" customWidth="1"/>
    <col min="5646" max="5646" width="8.875" style="209" customWidth="1"/>
    <col min="5647" max="5648" width="0" style="209" hidden="1" customWidth="1"/>
    <col min="5649" max="5652" width="8.875" style="209" customWidth="1"/>
    <col min="5653" max="5653" width="9" style="209"/>
    <col min="5654" max="5655" width="10.25" style="209" bestFit="1" customWidth="1"/>
    <col min="5656" max="5888" width="9" style="209"/>
    <col min="5889" max="5889" width="9.125" style="209" customWidth="1"/>
    <col min="5890" max="5894" width="4.75" style="209" bestFit="1" customWidth="1"/>
    <col min="5895" max="5899" width="8.875" style="209" customWidth="1"/>
    <col min="5900" max="5901" width="8.5" style="209" customWidth="1"/>
    <col min="5902" max="5902" width="8.875" style="209" customWidth="1"/>
    <col min="5903" max="5904" width="0" style="209" hidden="1" customWidth="1"/>
    <col min="5905" max="5908" width="8.875" style="209" customWidth="1"/>
    <col min="5909" max="5909" width="9" style="209"/>
    <col min="5910" max="5911" width="10.25" style="209" bestFit="1" customWidth="1"/>
    <col min="5912" max="6144" width="9" style="209"/>
    <col min="6145" max="6145" width="9.125" style="209" customWidth="1"/>
    <col min="6146" max="6150" width="4.75" style="209" bestFit="1" customWidth="1"/>
    <col min="6151" max="6155" width="8.875" style="209" customWidth="1"/>
    <col min="6156" max="6157" width="8.5" style="209" customWidth="1"/>
    <col min="6158" max="6158" width="8.875" style="209" customWidth="1"/>
    <col min="6159" max="6160" width="0" style="209" hidden="1" customWidth="1"/>
    <col min="6161" max="6164" width="8.875" style="209" customWidth="1"/>
    <col min="6165" max="6165" width="9" style="209"/>
    <col min="6166" max="6167" width="10.25" style="209" bestFit="1" customWidth="1"/>
    <col min="6168" max="6400" width="9" style="209"/>
    <col min="6401" max="6401" width="9.125" style="209" customWidth="1"/>
    <col min="6402" max="6406" width="4.75" style="209" bestFit="1" customWidth="1"/>
    <col min="6407" max="6411" width="8.875" style="209" customWidth="1"/>
    <col min="6412" max="6413" width="8.5" style="209" customWidth="1"/>
    <col min="6414" max="6414" width="8.875" style="209" customWidth="1"/>
    <col min="6415" max="6416" width="0" style="209" hidden="1" customWidth="1"/>
    <col min="6417" max="6420" width="8.875" style="209" customWidth="1"/>
    <col min="6421" max="6421" width="9" style="209"/>
    <col min="6422" max="6423" width="10.25" style="209" bestFit="1" customWidth="1"/>
    <col min="6424" max="6656" width="9" style="209"/>
    <col min="6657" max="6657" width="9.125" style="209" customWidth="1"/>
    <col min="6658" max="6662" width="4.75" style="209" bestFit="1" customWidth="1"/>
    <col min="6663" max="6667" width="8.875" style="209" customWidth="1"/>
    <col min="6668" max="6669" width="8.5" style="209" customWidth="1"/>
    <col min="6670" max="6670" width="8.875" style="209" customWidth="1"/>
    <col min="6671" max="6672" width="0" style="209" hidden="1" customWidth="1"/>
    <col min="6673" max="6676" width="8.875" style="209" customWidth="1"/>
    <col min="6677" max="6677" width="9" style="209"/>
    <col min="6678" max="6679" width="10.25" style="209" bestFit="1" customWidth="1"/>
    <col min="6680" max="6912" width="9" style="209"/>
    <col min="6913" max="6913" width="9.125" style="209" customWidth="1"/>
    <col min="6914" max="6918" width="4.75" style="209" bestFit="1" customWidth="1"/>
    <col min="6919" max="6923" width="8.875" style="209" customWidth="1"/>
    <col min="6924" max="6925" width="8.5" style="209" customWidth="1"/>
    <col min="6926" max="6926" width="8.875" style="209" customWidth="1"/>
    <col min="6927" max="6928" width="0" style="209" hidden="1" customWidth="1"/>
    <col min="6929" max="6932" width="8.875" style="209" customWidth="1"/>
    <col min="6933" max="6933" width="9" style="209"/>
    <col min="6934" max="6935" width="10.25" style="209" bestFit="1" customWidth="1"/>
    <col min="6936" max="7168" width="9" style="209"/>
    <col min="7169" max="7169" width="9.125" style="209" customWidth="1"/>
    <col min="7170" max="7174" width="4.75" style="209" bestFit="1" customWidth="1"/>
    <col min="7175" max="7179" width="8.875" style="209" customWidth="1"/>
    <col min="7180" max="7181" width="8.5" style="209" customWidth="1"/>
    <col min="7182" max="7182" width="8.875" style="209" customWidth="1"/>
    <col min="7183" max="7184" width="0" style="209" hidden="1" customWidth="1"/>
    <col min="7185" max="7188" width="8.875" style="209" customWidth="1"/>
    <col min="7189" max="7189" width="9" style="209"/>
    <col min="7190" max="7191" width="10.25" style="209" bestFit="1" customWidth="1"/>
    <col min="7192" max="7424" width="9" style="209"/>
    <col min="7425" max="7425" width="9.125" style="209" customWidth="1"/>
    <col min="7426" max="7430" width="4.75" style="209" bestFit="1" customWidth="1"/>
    <col min="7431" max="7435" width="8.875" style="209" customWidth="1"/>
    <col min="7436" max="7437" width="8.5" style="209" customWidth="1"/>
    <col min="7438" max="7438" width="8.875" style="209" customWidth="1"/>
    <col min="7439" max="7440" width="0" style="209" hidden="1" customWidth="1"/>
    <col min="7441" max="7444" width="8.875" style="209" customWidth="1"/>
    <col min="7445" max="7445" width="9" style="209"/>
    <col min="7446" max="7447" width="10.25" style="209" bestFit="1" customWidth="1"/>
    <col min="7448" max="7680" width="9" style="209"/>
    <col min="7681" max="7681" width="9.125" style="209" customWidth="1"/>
    <col min="7682" max="7686" width="4.75" style="209" bestFit="1" customWidth="1"/>
    <col min="7687" max="7691" width="8.875" style="209" customWidth="1"/>
    <col min="7692" max="7693" width="8.5" style="209" customWidth="1"/>
    <col min="7694" max="7694" width="8.875" style="209" customWidth="1"/>
    <col min="7695" max="7696" width="0" style="209" hidden="1" customWidth="1"/>
    <col min="7697" max="7700" width="8.875" style="209" customWidth="1"/>
    <col min="7701" max="7701" width="9" style="209"/>
    <col min="7702" max="7703" width="10.25" style="209" bestFit="1" customWidth="1"/>
    <col min="7704" max="7936" width="9" style="209"/>
    <col min="7937" max="7937" width="9.125" style="209" customWidth="1"/>
    <col min="7938" max="7942" width="4.75" style="209" bestFit="1" customWidth="1"/>
    <col min="7943" max="7947" width="8.875" style="209" customWidth="1"/>
    <col min="7948" max="7949" width="8.5" style="209" customWidth="1"/>
    <col min="7950" max="7950" width="8.875" style="209" customWidth="1"/>
    <col min="7951" max="7952" width="0" style="209" hidden="1" customWidth="1"/>
    <col min="7953" max="7956" width="8.875" style="209" customWidth="1"/>
    <col min="7957" max="7957" width="9" style="209"/>
    <col min="7958" max="7959" width="10.25" style="209" bestFit="1" customWidth="1"/>
    <col min="7960" max="8192" width="9" style="209"/>
    <col min="8193" max="8193" width="9.125" style="209" customWidth="1"/>
    <col min="8194" max="8198" width="4.75" style="209" bestFit="1" customWidth="1"/>
    <col min="8199" max="8203" width="8.875" style="209" customWidth="1"/>
    <col min="8204" max="8205" width="8.5" style="209" customWidth="1"/>
    <col min="8206" max="8206" width="8.875" style="209" customWidth="1"/>
    <col min="8207" max="8208" width="0" style="209" hidden="1" customWidth="1"/>
    <col min="8209" max="8212" width="8.875" style="209" customWidth="1"/>
    <col min="8213" max="8213" width="9" style="209"/>
    <col min="8214" max="8215" width="10.25" style="209" bestFit="1" customWidth="1"/>
    <col min="8216" max="8448" width="9" style="209"/>
    <col min="8449" max="8449" width="9.125" style="209" customWidth="1"/>
    <col min="8450" max="8454" width="4.75" style="209" bestFit="1" customWidth="1"/>
    <col min="8455" max="8459" width="8.875" style="209" customWidth="1"/>
    <col min="8460" max="8461" width="8.5" style="209" customWidth="1"/>
    <col min="8462" max="8462" width="8.875" style="209" customWidth="1"/>
    <col min="8463" max="8464" width="0" style="209" hidden="1" customWidth="1"/>
    <col min="8465" max="8468" width="8.875" style="209" customWidth="1"/>
    <col min="8469" max="8469" width="9" style="209"/>
    <col min="8470" max="8471" width="10.25" style="209" bestFit="1" customWidth="1"/>
    <col min="8472" max="8704" width="9" style="209"/>
    <col min="8705" max="8705" width="9.125" style="209" customWidth="1"/>
    <col min="8706" max="8710" width="4.75" style="209" bestFit="1" customWidth="1"/>
    <col min="8711" max="8715" width="8.875" style="209" customWidth="1"/>
    <col min="8716" max="8717" width="8.5" style="209" customWidth="1"/>
    <col min="8718" max="8718" width="8.875" style="209" customWidth="1"/>
    <col min="8719" max="8720" width="0" style="209" hidden="1" customWidth="1"/>
    <col min="8721" max="8724" width="8.875" style="209" customWidth="1"/>
    <col min="8725" max="8725" width="9" style="209"/>
    <col min="8726" max="8727" width="10.25" style="209" bestFit="1" customWidth="1"/>
    <col min="8728" max="8960" width="9" style="209"/>
    <col min="8961" max="8961" width="9.125" style="209" customWidth="1"/>
    <col min="8962" max="8966" width="4.75" style="209" bestFit="1" customWidth="1"/>
    <col min="8967" max="8971" width="8.875" style="209" customWidth="1"/>
    <col min="8972" max="8973" width="8.5" style="209" customWidth="1"/>
    <col min="8974" max="8974" width="8.875" style="209" customWidth="1"/>
    <col min="8975" max="8976" width="0" style="209" hidden="1" customWidth="1"/>
    <col min="8977" max="8980" width="8.875" style="209" customWidth="1"/>
    <col min="8981" max="8981" width="9" style="209"/>
    <col min="8982" max="8983" width="10.25" style="209" bestFit="1" customWidth="1"/>
    <col min="8984" max="9216" width="9" style="209"/>
    <col min="9217" max="9217" width="9.125" style="209" customWidth="1"/>
    <col min="9218" max="9222" width="4.75" style="209" bestFit="1" customWidth="1"/>
    <col min="9223" max="9227" width="8.875" style="209" customWidth="1"/>
    <col min="9228" max="9229" width="8.5" style="209" customWidth="1"/>
    <col min="9230" max="9230" width="8.875" style="209" customWidth="1"/>
    <col min="9231" max="9232" width="0" style="209" hidden="1" customWidth="1"/>
    <col min="9233" max="9236" width="8.875" style="209" customWidth="1"/>
    <col min="9237" max="9237" width="9" style="209"/>
    <col min="9238" max="9239" width="10.25" style="209" bestFit="1" customWidth="1"/>
    <col min="9240" max="9472" width="9" style="209"/>
    <col min="9473" max="9473" width="9.125" style="209" customWidth="1"/>
    <col min="9474" max="9478" width="4.75" style="209" bestFit="1" customWidth="1"/>
    <col min="9479" max="9483" width="8.875" style="209" customWidth="1"/>
    <col min="9484" max="9485" width="8.5" style="209" customWidth="1"/>
    <col min="9486" max="9486" width="8.875" style="209" customWidth="1"/>
    <col min="9487" max="9488" width="0" style="209" hidden="1" customWidth="1"/>
    <col min="9489" max="9492" width="8.875" style="209" customWidth="1"/>
    <col min="9493" max="9493" width="9" style="209"/>
    <col min="9494" max="9495" width="10.25" style="209" bestFit="1" customWidth="1"/>
    <col min="9496" max="9728" width="9" style="209"/>
    <col min="9729" max="9729" width="9.125" style="209" customWidth="1"/>
    <col min="9730" max="9734" width="4.75" style="209" bestFit="1" customWidth="1"/>
    <col min="9735" max="9739" width="8.875" style="209" customWidth="1"/>
    <col min="9740" max="9741" width="8.5" style="209" customWidth="1"/>
    <col min="9742" max="9742" width="8.875" style="209" customWidth="1"/>
    <col min="9743" max="9744" width="0" style="209" hidden="1" customWidth="1"/>
    <col min="9745" max="9748" width="8.875" style="209" customWidth="1"/>
    <col min="9749" max="9749" width="9" style="209"/>
    <col min="9750" max="9751" width="10.25" style="209" bestFit="1" customWidth="1"/>
    <col min="9752" max="9984" width="9" style="209"/>
    <col min="9985" max="9985" width="9.125" style="209" customWidth="1"/>
    <col min="9986" max="9990" width="4.75" style="209" bestFit="1" customWidth="1"/>
    <col min="9991" max="9995" width="8.875" style="209" customWidth="1"/>
    <col min="9996" max="9997" width="8.5" style="209" customWidth="1"/>
    <col min="9998" max="9998" width="8.875" style="209" customWidth="1"/>
    <col min="9999" max="10000" width="0" style="209" hidden="1" customWidth="1"/>
    <col min="10001" max="10004" width="8.875" style="209" customWidth="1"/>
    <col min="10005" max="10005" width="9" style="209"/>
    <col min="10006" max="10007" width="10.25" style="209" bestFit="1" customWidth="1"/>
    <col min="10008" max="10240" width="9" style="209"/>
    <col min="10241" max="10241" width="9.125" style="209" customWidth="1"/>
    <col min="10242" max="10246" width="4.75" style="209" bestFit="1" customWidth="1"/>
    <col min="10247" max="10251" width="8.875" style="209" customWidth="1"/>
    <col min="10252" max="10253" width="8.5" style="209" customWidth="1"/>
    <col min="10254" max="10254" width="8.875" style="209" customWidth="1"/>
    <col min="10255" max="10256" width="0" style="209" hidden="1" customWidth="1"/>
    <col min="10257" max="10260" width="8.875" style="209" customWidth="1"/>
    <col min="10261" max="10261" width="9" style="209"/>
    <col min="10262" max="10263" width="10.25" style="209" bestFit="1" customWidth="1"/>
    <col min="10264" max="10496" width="9" style="209"/>
    <col min="10497" max="10497" width="9.125" style="209" customWidth="1"/>
    <col min="10498" max="10502" width="4.75" style="209" bestFit="1" customWidth="1"/>
    <col min="10503" max="10507" width="8.875" style="209" customWidth="1"/>
    <col min="10508" max="10509" width="8.5" style="209" customWidth="1"/>
    <col min="10510" max="10510" width="8.875" style="209" customWidth="1"/>
    <col min="10511" max="10512" width="0" style="209" hidden="1" customWidth="1"/>
    <col min="10513" max="10516" width="8.875" style="209" customWidth="1"/>
    <col min="10517" max="10517" width="9" style="209"/>
    <col min="10518" max="10519" width="10.25" style="209" bestFit="1" customWidth="1"/>
    <col min="10520" max="10752" width="9" style="209"/>
    <col min="10753" max="10753" width="9.125" style="209" customWidth="1"/>
    <col min="10754" max="10758" width="4.75" style="209" bestFit="1" customWidth="1"/>
    <col min="10759" max="10763" width="8.875" style="209" customWidth="1"/>
    <col min="10764" max="10765" width="8.5" style="209" customWidth="1"/>
    <col min="10766" max="10766" width="8.875" style="209" customWidth="1"/>
    <col min="10767" max="10768" width="0" style="209" hidden="1" customWidth="1"/>
    <col min="10769" max="10772" width="8.875" style="209" customWidth="1"/>
    <col min="10773" max="10773" width="9" style="209"/>
    <col min="10774" max="10775" width="10.25" style="209" bestFit="1" customWidth="1"/>
    <col min="10776" max="11008" width="9" style="209"/>
    <col min="11009" max="11009" width="9.125" style="209" customWidth="1"/>
    <col min="11010" max="11014" width="4.75" style="209" bestFit="1" customWidth="1"/>
    <col min="11015" max="11019" width="8.875" style="209" customWidth="1"/>
    <col min="11020" max="11021" width="8.5" style="209" customWidth="1"/>
    <col min="11022" max="11022" width="8.875" style="209" customWidth="1"/>
    <col min="11023" max="11024" width="0" style="209" hidden="1" customWidth="1"/>
    <col min="11025" max="11028" width="8.875" style="209" customWidth="1"/>
    <col min="11029" max="11029" width="9" style="209"/>
    <col min="11030" max="11031" width="10.25" style="209" bestFit="1" customWidth="1"/>
    <col min="11032" max="11264" width="9" style="209"/>
    <col min="11265" max="11265" width="9.125" style="209" customWidth="1"/>
    <col min="11266" max="11270" width="4.75" style="209" bestFit="1" customWidth="1"/>
    <col min="11271" max="11275" width="8.875" style="209" customWidth="1"/>
    <col min="11276" max="11277" width="8.5" style="209" customWidth="1"/>
    <col min="11278" max="11278" width="8.875" style="209" customWidth="1"/>
    <col min="11279" max="11280" width="0" style="209" hidden="1" customWidth="1"/>
    <col min="11281" max="11284" width="8.875" style="209" customWidth="1"/>
    <col min="11285" max="11285" width="9" style="209"/>
    <col min="11286" max="11287" width="10.25" style="209" bestFit="1" customWidth="1"/>
    <col min="11288" max="11520" width="9" style="209"/>
    <col min="11521" max="11521" width="9.125" style="209" customWidth="1"/>
    <col min="11522" max="11526" width="4.75" style="209" bestFit="1" customWidth="1"/>
    <col min="11527" max="11531" width="8.875" style="209" customWidth="1"/>
    <col min="11532" max="11533" width="8.5" style="209" customWidth="1"/>
    <col min="11534" max="11534" width="8.875" style="209" customWidth="1"/>
    <col min="11535" max="11536" width="0" style="209" hidden="1" customWidth="1"/>
    <col min="11537" max="11540" width="8.875" style="209" customWidth="1"/>
    <col min="11541" max="11541" width="9" style="209"/>
    <col min="11542" max="11543" width="10.25" style="209" bestFit="1" customWidth="1"/>
    <col min="11544" max="11776" width="9" style="209"/>
    <col min="11777" max="11777" width="9.125" style="209" customWidth="1"/>
    <col min="11778" max="11782" width="4.75" style="209" bestFit="1" customWidth="1"/>
    <col min="11783" max="11787" width="8.875" style="209" customWidth="1"/>
    <col min="11788" max="11789" width="8.5" style="209" customWidth="1"/>
    <col min="11790" max="11790" width="8.875" style="209" customWidth="1"/>
    <col min="11791" max="11792" width="0" style="209" hidden="1" customWidth="1"/>
    <col min="11793" max="11796" width="8.875" style="209" customWidth="1"/>
    <col min="11797" max="11797" width="9" style="209"/>
    <col min="11798" max="11799" width="10.25" style="209" bestFit="1" customWidth="1"/>
    <col min="11800" max="12032" width="9" style="209"/>
    <col min="12033" max="12033" width="9.125" style="209" customWidth="1"/>
    <col min="12034" max="12038" width="4.75" style="209" bestFit="1" customWidth="1"/>
    <col min="12039" max="12043" width="8.875" style="209" customWidth="1"/>
    <col min="12044" max="12045" width="8.5" style="209" customWidth="1"/>
    <col min="12046" max="12046" width="8.875" style="209" customWidth="1"/>
    <col min="12047" max="12048" width="0" style="209" hidden="1" customWidth="1"/>
    <col min="12049" max="12052" width="8.875" style="209" customWidth="1"/>
    <col min="12053" max="12053" width="9" style="209"/>
    <col min="12054" max="12055" width="10.25" style="209" bestFit="1" customWidth="1"/>
    <col min="12056" max="12288" width="9" style="209"/>
    <col min="12289" max="12289" width="9.125" style="209" customWidth="1"/>
    <col min="12290" max="12294" width="4.75" style="209" bestFit="1" customWidth="1"/>
    <col min="12295" max="12299" width="8.875" style="209" customWidth="1"/>
    <col min="12300" max="12301" width="8.5" style="209" customWidth="1"/>
    <col min="12302" max="12302" width="8.875" style="209" customWidth="1"/>
    <col min="12303" max="12304" width="0" style="209" hidden="1" customWidth="1"/>
    <col min="12305" max="12308" width="8.875" style="209" customWidth="1"/>
    <col min="12309" max="12309" width="9" style="209"/>
    <col min="12310" max="12311" width="10.25" style="209" bestFit="1" customWidth="1"/>
    <col min="12312" max="12544" width="9" style="209"/>
    <col min="12545" max="12545" width="9.125" style="209" customWidth="1"/>
    <col min="12546" max="12550" width="4.75" style="209" bestFit="1" customWidth="1"/>
    <col min="12551" max="12555" width="8.875" style="209" customWidth="1"/>
    <col min="12556" max="12557" width="8.5" style="209" customWidth="1"/>
    <col min="12558" max="12558" width="8.875" style="209" customWidth="1"/>
    <col min="12559" max="12560" width="0" style="209" hidden="1" customWidth="1"/>
    <col min="12561" max="12564" width="8.875" style="209" customWidth="1"/>
    <col min="12565" max="12565" width="9" style="209"/>
    <col min="12566" max="12567" width="10.25" style="209" bestFit="1" customWidth="1"/>
    <col min="12568" max="12800" width="9" style="209"/>
    <col min="12801" max="12801" width="9.125" style="209" customWidth="1"/>
    <col min="12802" max="12806" width="4.75" style="209" bestFit="1" customWidth="1"/>
    <col min="12807" max="12811" width="8.875" style="209" customWidth="1"/>
    <col min="12812" max="12813" width="8.5" style="209" customWidth="1"/>
    <col min="12814" max="12814" width="8.875" style="209" customWidth="1"/>
    <col min="12815" max="12816" width="0" style="209" hidden="1" customWidth="1"/>
    <col min="12817" max="12820" width="8.875" style="209" customWidth="1"/>
    <col min="12821" max="12821" width="9" style="209"/>
    <col min="12822" max="12823" width="10.25" style="209" bestFit="1" customWidth="1"/>
    <col min="12824" max="13056" width="9" style="209"/>
    <col min="13057" max="13057" width="9.125" style="209" customWidth="1"/>
    <col min="13058" max="13062" width="4.75" style="209" bestFit="1" customWidth="1"/>
    <col min="13063" max="13067" width="8.875" style="209" customWidth="1"/>
    <col min="13068" max="13069" width="8.5" style="209" customWidth="1"/>
    <col min="13070" max="13070" width="8.875" style="209" customWidth="1"/>
    <col min="13071" max="13072" width="0" style="209" hidden="1" customWidth="1"/>
    <col min="13073" max="13076" width="8.875" style="209" customWidth="1"/>
    <col min="13077" max="13077" width="9" style="209"/>
    <col min="13078" max="13079" width="10.25" style="209" bestFit="1" customWidth="1"/>
    <col min="13080" max="13312" width="9" style="209"/>
    <col min="13313" max="13313" width="9.125" style="209" customWidth="1"/>
    <col min="13314" max="13318" width="4.75" style="209" bestFit="1" customWidth="1"/>
    <col min="13319" max="13323" width="8.875" style="209" customWidth="1"/>
    <col min="13324" max="13325" width="8.5" style="209" customWidth="1"/>
    <col min="13326" max="13326" width="8.875" style="209" customWidth="1"/>
    <col min="13327" max="13328" width="0" style="209" hidden="1" customWidth="1"/>
    <col min="13329" max="13332" width="8.875" style="209" customWidth="1"/>
    <col min="13333" max="13333" width="9" style="209"/>
    <col min="13334" max="13335" width="10.25" style="209" bestFit="1" customWidth="1"/>
    <col min="13336" max="13568" width="9" style="209"/>
    <col min="13569" max="13569" width="9.125" style="209" customWidth="1"/>
    <col min="13570" max="13574" width="4.75" style="209" bestFit="1" customWidth="1"/>
    <col min="13575" max="13579" width="8.875" style="209" customWidth="1"/>
    <col min="13580" max="13581" width="8.5" style="209" customWidth="1"/>
    <col min="13582" max="13582" width="8.875" style="209" customWidth="1"/>
    <col min="13583" max="13584" width="0" style="209" hidden="1" customWidth="1"/>
    <col min="13585" max="13588" width="8.875" style="209" customWidth="1"/>
    <col min="13589" max="13589" width="9" style="209"/>
    <col min="13590" max="13591" width="10.25" style="209" bestFit="1" customWidth="1"/>
    <col min="13592" max="13824" width="9" style="209"/>
    <col min="13825" max="13825" width="9.125" style="209" customWidth="1"/>
    <col min="13826" max="13830" width="4.75" style="209" bestFit="1" customWidth="1"/>
    <col min="13831" max="13835" width="8.875" style="209" customWidth="1"/>
    <col min="13836" max="13837" width="8.5" style="209" customWidth="1"/>
    <col min="13838" max="13838" width="8.875" style="209" customWidth="1"/>
    <col min="13839" max="13840" width="0" style="209" hidden="1" customWidth="1"/>
    <col min="13841" max="13844" width="8.875" style="209" customWidth="1"/>
    <col min="13845" max="13845" width="9" style="209"/>
    <col min="13846" max="13847" width="10.25" style="209" bestFit="1" customWidth="1"/>
    <col min="13848" max="14080" width="9" style="209"/>
    <col min="14081" max="14081" width="9.125" style="209" customWidth="1"/>
    <col min="14082" max="14086" width="4.75" style="209" bestFit="1" customWidth="1"/>
    <col min="14087" max="14091" width="8.875" style="209" customWidth="1"/>
    <col min="14092" max="14093" width="8.5" style="209" customWidth="1"/>
    <col min="14094" max="14094" width="8.875" style="209" customWidth="1"/>
    <col min="14095" max="14096" width="0" style="209" hidden="1" customWidth="1"/>
    <col min="14097" max="14100" width="8.875" style="209" customWidth="1"/>
    <col min="14101" max="14101" width="9" style="209"/>
    <col min="14102" max="14103" width="10.25" style="209" bestFit="1" customWidth="1"/>
    <col min="14104" max="14336" width="9" style="209"/>
    <col min="14337" max="14337" width="9.125" style="209" customWidth="1"/>
    <col min="14338" max="14342" width="4.75" style="209" bestFit="1" customWidth="1"/>
    <col min="14343" max="14347" width="8.875" style="209" customWidth="1"/>
    <col min="14348" max="14349" width="8.5" style="209" customWidth="1"/>
    <col min="14350" max="14350" width="8.875" style="209" customWidth="1"/>
    <col min="14351" max="14352" width="0" style="209" hidden="1" customWidth="1"/>
    <col min="14353" max="14356" width="8.875" style="209" customWidth="1"/>
    <col min="14357" max="14357" width="9" style="209"/>
    <col min="14358" max="14359" width="10.25" style="209" bestFit="1" customWidth="1"/>
    <col min="14360" max="14592" width="9" style="209"/>
    <col min="14593" max="14593" width="9.125" style="209" customWidth="1"/>
    <col min="14594" max="14598" width="4.75" style="209" bestFit="1" customWidth="1"/>
    <col min="14599" max="14603" width="8.875" style="209" customWidth="1"/>
    <col min="14604" max="14605" width="8.5" style="209" customWidth="1"/>
    <col min="14606" max="14606" width="8.875" style="209" customWidth="1"/>
    <col min="14607" max="14608" width="0" style="209" hidden="1" customWidth="1"/>
    <col min="14609" max="14612" width="8.875" style="209" customWidth="1"/>
    <col min="14613" max="14613" width="9" style="209"/>
    <col min="14614" max="14615" width="10.25" style="209" bestFit="1" customWidth="1"/>
    <col min="14616" max="14848" width="9" style="209"/>
    <col min="14849" max="14849" width="9.125" style="209" customWidth="1"/>
    <col min="14850" max="14854" width="4.75" style="209" bestFit="1" customWidth="1"/>
    <col min="14855" max="14859" width="8.875" style="209" customWidth="1"/>
    <col min="14860" max="14861" width="8.5" style="209" customWidth="1"/>
    <col min="14862" max="14862" width="8.875" style="209" customWidth="1"/>
    <col min="14863" max="14864" width="0" style="209" hidden="1" customWidth="1"/>
    <col min="14865" max="14868" width="8.875" style="209" customWidth="1"/>
    <col min="14869" max="14869" width="9" style="209"/>
    <col min="14870" max="14871" width="10.25" style="209" bestFit="1" customWidth="1"/>
    <col min="14872" max="15104" width="9" style="209"/>
    <col min="15105" max="15105" width="9.125" style="209" customWidth="1"/>
    <col min="15106" max="15110" width="4.75" style="209" bestFit="1" customWidth="1"/>
    <col min="15111" max="15115" width="8.875" style="209" customWidth="1"/>
    <col min="15116" max="15117" width="8.5" style="209" customWidth="1"/>
    <col min="15118" max="15118" width="8.875" style="209" customWidth="1"/>
    <col min="15119" max="15120" width="0" style="209" hidden="1" customWidth="1"/>
    <col min="15121" max="15124" width="8.875" style="209" customWidth="1"/>
    <col min="15125" max="15125" width="9" style="209"/>
    <col min="15126" max="15127" width="10.25" style="209" bestFit="1" customWidth="1"/>
    <col min="15128" max="15360" width="9" style="209"/>
    <col min="15361" max="15361" width="9.125" style="209" customWidth="1"/>
    <col min="15362" max="15366" width="4.75" style="209" bestFit="1" customWidth="1"/>
    <col min="15367" max="15371" width="8.875" style="209" customWidth="1"/>
    <col min="15372" max="15373" width="8.5" style="209" customWidth="1"/>
    <col min="15374" max="15374" width="8.875" style="209" customWidth="1"/>
    <col min="15375" max="15376" width="0" style="209" hidden="1" customWidth="1"/>
    <col min="15377" max="15380" width="8.875" style="209" customWidth="1"/>
    <col min="15381" max="15381" width="9" style="209"/>
    <col min="15382" max="15383" width="10.25" style="209" bestFit="1" customWidth="1"/>
    <col min="15384" max="15616" width="9" style="209"/>
    <col min="15617" max="15617" width="9.125" style="209" customWidth="1"/>
    <col min="15618" max="15622" width="4.75" style="209" bestFit="1" customWidth="1"/>
    <col min="15623" max="15627" width="8.875" style="209" customWidth="1"/>
    <col min="15628" max="15629" width="8.5" style="209" customWidth="1"/>
    <col min="15630" max="15630" width="8.875" style="209" customWidth="1"/>
    <col min="15631" max="15632" width="0" style="209" hidden="1" customWidth="1"/>
    <col min="15633" max="15636" width="8.875" style="209" customWidth="1"/>
    <col min="15637" max="15637" width="9" style="209"/>
    <col min="15638" max="15639" width="10.25" style="209" bestFit="1" customWidth="1"/>
    <col min="15640" max="15872" width="9" style="209"/>
    <col min="15873" max="15873" width="9.125" style="209" customWidth="1"/>
    <col min="15874" max="15878" width="4.75" style="209" bestFit="1" customWidth="1"/>
    <col min="15879" max="15883" width="8.875" style="209" customWidth="1"/>
    <col min="15884" max="15885" width="8.5" style="209" customWidth="1"/>
    <col min="15886" max="15886" width="8.875" style="209" customWidth="1"/>
    <col min="15887" max="15888" width="0" style="209" hidden="1" customWidth="1"/>
    <col min="15889" max="15892" width="8.875" style="209" customWidth="1"/>
    <col min="15893" max="15893" width="9" style="209"/>
    <col min="15894" max="15895" width="10.25" style="209" bestFit="1" customWidth="1"/>
    <col min="15896" max="16128" width="9" style="209"/>
    <col min="16129" max="16129" width="9.125" style="209" customWidth="1"/>
    <col min="16130" max="16134" width="4.75" style="209" bestFit="1" customWidth="1"/>
    <col min="16135" max="16139" width="8.875" style="209" customWidth="1"/>
    <col min="16140" max="16141" width="8.5" style="209" customWidth="1"/>
    <col min="16142" max="16142" width="8.875" style="209" customWidth="1"/>
    <col min="16143" max="16144" width="0" style="209" hidden="1" customWidth="1"/>
    <col min="16145" max="16148" width="8.875" style="209" customWidth="1"/>
    <col min="16149" max="16149" width="9" style="209"/>
    <col min="16150" max="16151" width="10.25" style="209" bestFit="1" customWidth="1"/>
    <col min="16152" max="16384" width="9" style="209"/>
  </cols>
  <sheetData>
    <row r="1" spans="1:23" ht="16.5">
      <c r="A1" s="209" t="s">
        <v>479</v>
      </c>
    </row>
    <row r="2" spans="1:23" ht="25.5" customHeight="1">
      <c r="A2" s="210" t="s">
        <v>480</v>
      </c>
      <c r="B2" s="961" t="s">
        <v>66</v>
      </c>
      <c r="C2" s="962"/>
      <c r="D2" s="962"/>
      <c r="E2" s="962"/>
      <c r="F2" s="962"/>
      <c r="V2" s="211" t="s">
        <v>481</v>
      </c>
    </row>
    <row r="3" spans="1:23" ht="25.5" customHeight="1">
      <c r="A3" s="212" t="s">
        <v>482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Q3" s="214" t="s">
        <v>483</v>
      </c>
      <c r="R3" s="963"/>
      <c r="S3" s="963"/>
      <c r="T3" s="963"/>
      <c r="V3" s="209" t="s">
        <v>484</v>
      </c>
    </row>
    <row r="4" spans="1:23" ht="6.75" customHeight="1"/>
    <row r="5" spans="1:23" ht="25.5" customHeight="1">
      <c r="A5" s="951" t="s">
        <v>485</v>
      </c>
      <c r="B5" s="951"/>
      <c r="C5" s="948" t="s">
        <v>486</v>
      </c>
      <c r="D5" s="951"/>
      <c r="E5" s="964" t="s">
        <v>487</v>
      </c>
      <c r="F5" s="951"/>
      <c r="G5" s="215" t="s">
        <v>488</v>
      </c>
      <c r="H5" s="215" t="s">
        <v>489</v>
      </c>
      <c r="I5" s="948" t="s">
        <v>490</v>
      </c>
      <c r="J5" s="948"/>
      <c r="K5" s="948"/>
      <c r="L5" s="948"/>
      <c r="M5" s="948"/>
      <c r="N5" s="948"/>
      <c r="Q5" s="951" t="s">
        <v>491</v>
      </c>
      <c r="R5" s="951"/>
      <c r="S5" s="951"/>
      <c r="T5" s="951"/>
      <c r="W5" s="209" t="s">
        <v>492</v>
      </c>
    </row>
    <row r="6" spans="1:23" ht="25.5" customHeight="1">
      <c r="A6" s="956" t="s">
        <v>493</v>
      </c>
      <c r="B6" s="957"/>
      <c r="C6" s="958">
        <v>26961</v>
      </c>
      <c r="D6" s="958"/>
      <c r="E6" s="957"/>
      <c r="F6" s="957"/>
      <c r="G6" s="959">
        <v>44197</v>
      </c>
      <c r="H6" s="956" t="s">
        <v>494</v>
      </c>
      <c r="I6" s="215" t="s">
        <v>495</v>
      </c>
      <c r="J6" s="215" t="s">
        <v>496</v>
      </c>
      <c r="K6" s="948" t="s">
        <v>497</v>
      </c>
      <c r="L6" s="948"/>
      <c r="M6" s="948"/>
      <c r="N6" s="948"/>
      <c r="O6" s="216"/>
      <c r="P6" s="216"/>
      <c r="Q6" s="217" t="s">
        <v>498</v>
      </c>
      <c r="R6" s="951" t="s">
        <v>499</v>
      </c>
      <c r="S6" s="951"/>
      <c r="T6" s="215" t="s">
        <v>500</v>
      </c>
      <c r="V6" s="215" t="s">
        <v>501</v>
      </c>
      <c r="W6" s="215" t="s">
        <v>502</v>
      </c>
    </row>
    <row r="7" spans="1:23" ht="25.5" customHeight="1">
      <c r="A7" s="957"/>
      <c r="B7" s="957"/>
      <c r="C7" s="958"/>
      <c r="D7" s="958"/>
      <c r="E7" s="957"/>
      <c r="F7" s="957"/>
      <c r="G7" s="960"/>
      <c r="H7" s="957"/>
      <c r="I7" s="218"/>
      <c r="J7" s="218"/>
      <c r="K7" s="952">
        <f>I7*W7</f>
        <v>0</v>
      </c>
      <c r="L7" s="952"/>
      <c r="M7" s="952"/>
      <c r="N7" s="952"/>
      <c r="O7" s="219"/>
      <c r="P7" s="219"/>
      <c r="Q7" s="220">
        <v>1</v>
      </c>
      <c r="R7" s="952">
        <v>100000</v>
      </c>
      <c r="S7" s="952"/>
      <c r="T7" s="221"/>
      <c r="V7" s="222">
        <v>8</v>
      </c>
      <c r="W7" s="222">
        <v>209</v>
      </c>
    </row>
    <row r="8" spans="1:23" ht="4.5" customHeight="1"/>
    <row r="9" spans="1:23" ht="24" customHeight="1">
      <c r="A9" s="953" t="s">
        <v>503</v>
      </c>
      <c r="B9" s="949" t="s">
        <v>504</v>
      </c>
      <c r="C9" s="949" t="s">
        <v>505</v>
      </c>
      <c r="D9" s="954" t="s">
        <v>506</v>
      </c>
      <c r="E9" s="954" t="s">
        <v>507</v>
      </c>
      <c r="F9" s="954" t="s">
        <v>508</v>
      </c>
      <c r="G9" s="948" t="s">
        <v>509</v>
      </c>
      <c r="H9" s="951" t="s">
        <v>510</v>
      </c>
      <c r="I9" s="951"/>
      <c r="J9" s="951"/>
      <c r="K9" s="951"/>
      <c r="L9" s="951"/>
      <c r="M9" s="951"/>
      <c r="N9" s="948" t="s">
        <v>511</v>
      </c>
      <c r="O9" s="951" t="s">
        <v>512</v>
      </c>
      <c r="P9" s="951"/>
      <c r="Q9" s="948" t="s">
        <v>513</v>
      </c>
      <c r="R9" s="948" t="s">
        <v>514</v>
      </c>
      <c r="S9" s="948" t="s">
        <v>515</v>
      </c>
      <c r="T9" s="948" t="s">
        <v>516</v>
      </c>
    </row>
    <row r="10" spans="1:23" ht="24" customHeight="1">
      <c r="A10" s="953"/>
      <c r="B10" s="949"/>
      <c r="C10" s="949"/>
      <c r="D10" s="955"/>
      <c r="E10" s="955"/>
      <c r="F10" s="955"/>
      <c r="G10" s="948"/>
      <c r="H10" s="949" t="s">
        <v>517</v>
      </c>
      <c r="I10" s="949" t="s">
        <v>518</v>
      </c>
      <c r="J10" s="949" t="s">
        <v>519</v>
      </c>
      <c r="K10" s="949" t="s">
        <v>520</v>
      </c>
      <c r="L10" s="950" t="s">
        <v>521</v>
      </c>
      <c r="M10" s="950" t="s">
        <v>522</v>
      </c>
      <c r="N10" s="948"/>
      <c r="O10" s="951" t="s">
        <v>523</v>
      </c>
      <c r="P10" s="951"/>
      <c r="Q10" s="948"/>
      <c r="R10" s="948"/>
      <c r="S10" s="948"/>
      <c r="T10" s="948"/>
      <c r="V10" s="223" t="s">
        <v>524</v>
      </c>
    </row>
    <row r="11" spans="1:23" s="216" customFormat="1" ht="27.75" customHeight="1">
      <c r="A11" s="953"/>
      <c r="B11" s="949"/>
      <c r="C11" s="949"/>
      <c r="D11" s="224"/>
      <c r="E11" s="224"/>
      <c r="F11" s="225" t="s">
        <v>525</v>
      </c>
      <c r="G11" s="948"/>
      <c r="H11" s="949"/>
      <c r="I11" s="949"/>
      <c r="J11" s="949" t="s">
        <v>519</v>
      </c>
      <c r="K11" s="949"/>
      <c r="L11" s="950"/>
      <c r="M11" s="950"/>
      <c r="N11" s="948"/>
      <c r="O11" s="215" t="s">
        <v>526</v>
      </c>
      <c r="P11" s="217" t="s">
        <v>527</v>
      </c>
      <c r="Q11" s="948"/>
      <c r="R11" s="948"/>
      <c r="S11" s="948"/>
      <c r="T11" s="948"/>
      <c r="V11" s="226" t="s">
        <v>528</v>
      </c>
    </row>
    <row r="12" spans="1:23" ht="25.5" customHeight="1">
      <c r="A12" s="227">
        <v>44409</v>
      </c>
      <c r="B12" s="228">
        <v>22</v>
      </c>
      <c r="C12" s="229"/>
      <c r="D12" s="228"/>
      <c r="E12" s="228"/>
      <c r="F12" s="228"/>
      <c r="G12" s="230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V12" s="209" t="s">
        <v>529</v>
      </c>
    </row>
    <row r="13" spans="1:23" ht="25.5" customHeight="1">
      <c r="A13" s="227"/>
      <c r="B13" s="228"/>
      <c r="C13" s="228"/>
      <c r="D13" s="228"/>
      <c r="E13" s="228"/>
      <c r="F13" s="228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V13" s="209" t="s">
        <v>530</v>
      </c>
    </row>
    <row r="14" spans="1:23" ht="25.5" customHeight="1">
      <c r="A14" s="227"/>
      <c r="B14" s="228"/>
      <c r="C14" s="228"/>
      <c r="D14" s="228"/>
      <c r="E14" s="228"/>
      <c r="F14" s="228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</row>
    <row r="15" spans="1:23" ht="25.5" customHeight="1">
      <c r="A15" s="227"/>
      <c r="B15" s="228"/>
      <c r="C15" s="228"/>
      <c r="D15" s="228"/>
      <c r="E15" s="228"/>
      <c r="F15" s="228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V15" s="209" t="s">
        <v>531</v>
      </c>
    </row>
    <row r="16" spans="1:23" ht="25.5" customHeight="1">
      <c r="A16" s="227"/>
      <c r="B16" s="228"/>
      <c r="C16" s="228"/>
      <c r="D16" s="228"/>
      <c r="E16" s="228"/>
      <c r="F16" s="228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V16" s="211" t="s">
        <v>532</v>
      </c>
    </row>
    <row r="17" spans="1:22" ht="25.5" customHeight="1">
      <c r="A17" s="227"/>
      <c r="B17" s="228"/>
      <c r="C17" s="228"/>
      <c r="D17" s="228"/>
      <c r="E17" s="228"/>
      <c r="F17" s="228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</row>
    <row r="18" spans="1:22" ht="25.5" customHeight="1">
      <c r="A18" s="227"/>
      <c r="B18" s="228"/>
      <c r="C18" s="228"/>
      <c r="D18" s="228"/>
      <c r="E18" s="228"/>
      <c r="F18" s="228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V18" s="209" t="s">
        <v>533</v>
      </c>
    </row>
    <row r="19" spans="1:22" ht="25.5" customHeight="1">
      <c r="A19" s="227"/>
      <c r="B19" s="228"/>
      <c r="C19" s="228"/>
      <c r="D19" s="228"/>
      <c r="E19" s="228"/>
      <c r="F19" s="228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V19" s="211" t="s">
        <v>534</v>
      </c>
    </row>
    <row r="20" spans="1:22" ht="25.5" customHeight="1">
      <c r="A20" s="227"/>
      <c r="B20" s="228"/>
      <c r="C20" s="228"/>
      <c r="D20" s="228"/>
      <c r="E20" s="228"/>
      <c r="F20" s="228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</row>
    <row r="21" spans="1:22" ht="25.5" customHeight="1">
      <c r="A21" s="227"/>
      <c r="B21" s="228"/>
      <c r="C21" s="228"/>
      <c r="D21" s="228"/>
      <c r="E21" s="228"/>
      <c r="F21" s="228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V21" s="209" t="s">
        <v>535</v>
      </c>
    </row>
    <row r="22" spans="1:22" ht="25.5" customHeight="1">
      <c r="A22" s="227"/>
      <c r="B22" s="228"/>
      <c r="C22" s="228"/>
      <c r="D22" s="228"/>
      <c r="E22" s="228"/>
      <c r="F22" s="228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V22" s="211" t="s">
        <v>536</v>
      </c>
    </row>
    <row r="24" spans="1:22" ht="25.5" customHeight="1">
      <c r="V24" s="209" t="s">
        <v>537</v>
      </c>
    </row>
    <row r="25" spans="1:22" ht="25.5" customHeight="1">
      <c r="V25" s="211" t="s">
        <v>538</v>
      </c>
    </row>
  </sheetData>
  <mergeCells count="37">
    <mergeCell ref="B2:F2"/>
    <mergeCell ref="R3:T3"/>
    <mergeCell ref="A5:B5"/>
    <mergeCell ref="C5:D5"/>
    <mergeCell ref="E5:F5"/>
    <mergeCell ref="I5:N5"/>
    <mergeCell ref="Q5:T5"/>
    <mergeCell ref="R6:S6"/>
    <mergeCell ref="K7:N7"/>
    <mergeCell ref="R7:S7"/>
    <mergeCell ref="A9:A11"/>
    <mergeCell ref="B9:B11"/>
    <mergeCell ref="C9:C11"/>
    <mergeCell ref="D9:D10"/>
    <mergeCell ref="E9:E10"/>
    <mergeCell ref="F9:F10"/>
    <mergeCell ref="G9:G11"/>
    <mergeCell ref="A6:B7"/>
    <mergeCell ref="C6:D7"/>
    <mergeCell ref="E6:F7"/>
    <mergeCell ref="G6:G7"/>
    <mergeCell ref="H6:H7"/>
    <mergeCell ref="K6:N6"/>
    <mergeCell ref="T9:T11"/>
    <mergeCell ref="H10:H11"/>
    <mergeCell ref="I10:I11"/>
    <mergeCell ref="J10:J11"/>
    <mergeCell ref="K10:K11"/>
    <mergeCell ref="L10:L11"/>
    <mergeCell ref="M10:M11"/>
    <mergeCell ref="O10:P10"/>
    <mergeCell ref="H9:M9"/>
    <mergeCell ref="N9:N11"/>
    <mergeCell ref="O9:P9"/>
    <mergeCell ref="Q9:Q11"/>
    <mergeCell ref="R9:R11"/>
    <mergeCell ref="S9:S11"/>
  </mergeCells>
  <phoneticPr fontId="2" type="noConversion"/>
  <hyperlinks>
    <hyperlink ref="V2" r:id="rId1" xr:uid="{95B37FBA-F84D-40F7-9866-92BE9FBE6CE8}"/>
    <hyperlink ref="V16" r:id="rId2" xr:uid="{C43DBA18-3A63-4051-A1FD-CB55769FF1AA}"/>
    <hyperlink ref="V19" r:id="rId3" xr:uid="{B54B939E-7897-4D41-971A-56096927BE3A}"/>
    <hyperlink ref="V22" r:id="rId4" xr:uid="{FF6E3AFB-29C3-4AFD-8BB5-B552F73D8524}"/>
    <hyperlink ref="V25" r:id="rId5" xr:uid="{A4947643-47A8-4415-A6C1-23806073C31A}"/>
  </hyperlinks>
  <printOptions horizontalCentered="1" verticalCentered="1"/>
  <pageMargins left="0.31496062992125984" right="0.31496062992125984" top="0.35433070866141736" bottom="0.15748031496062992" header="0" footer="0"/>
  <pageSetup paperSize="9" scale="84" orientation="landscape" verticalDpi="0" r:id="rId6"/>
  <legacy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8C34-FE28-467B-B1E6-D671A865078C}">
  <sheetPr>
    <tabColor rgb="FF00B0F0"/>
  </sheetPr>
  <dimension ref="B12:V202"/>
  <sheetViews>
    <sheetView showGridLines="0" topLeftCell="A103" workbookViewId="0">
      <selection activeCell="L39" sqref="L39"/>
    </sheetView>
  </sheetViews>
  <sheetFormatPr defaultRowHeight="16.5"/>
  <cols>
    <col min="2" max="2" width="2.875" customWidth="1"/>
    <col min="3" max="3" width="14.75" customWidth="1"/>
    <col min="7" max="7" width="12.75" customWidth="1"/>
    <col min="10" max="10" width="10.25" bestFit="1" customWidth="1"/>
    <col min="11" max="13" width="10.375" customWidth="1"/>
    <col min="14" max="14" width="15.25" customWidth="1"/>
    <col min="15" max="16" width="10.375" customWidth="1"/>
    <col min="18" max="18" width="10" bestFit="1" customWidth="1"/>
    <col min="22" max="22" width="10" bestFit="1" customWidth="1"/>
  </cols>
  <sheetData>
    <row r="12" spans="3:13">
      <c r="C12" s="66" t="s">
        <v>539</v>
      </c>
    </row>
    <row r="16" spans="3:13">
      <c r="C16" s="171" t="s">
        <v>540</v>
      </c>
      <c r="H16" s="171" t="s">
        <v>541</v>
      </c>
      <c r="M16" s="171" t="s">
        <v>542</v>
      </c>
    </row>
    <row r="18" spans="2:16">
      <c r="B18" s="232" t="s">
        <v>3</v>
      </c>
      <c r="C18" s="233" t="s">
        <v>543</v>
      </c>
    </row>
    <row r="19" spans="2:16">
      <c r="C19" t="str">
        <f>"   · 1일 "&amp;C27&amp;"시간"</f>
        <v xml:space="preserve">   · 1일 8시간</v>
      </c>
      <c r="M19" s="234" t="s">
        <v>544</v>
      </c>
      <c r="N19" s="235">
        <v>0.375</v>
      </c>
    </row>
    <row r="20" spans="2:16">
      <c r="C20" t="str">
        <f>"   · 1주 "&amp;K27&amp;"시간"</f>
        <v xml:space="preserve">   · 1주 40시간</v>
      </c>
      <c r="M20" s="559" t="s">
        <v>137</v>
      </c>
      <c r="N20" s="235">
        <v>0.5</v>
      </c>
    </row>
    <row r="21" spans="2:16">
      <c r="E21" s="192">
        <f>40/5</f>
        <v>8</v>
      </c>
      <c r="I21">
        <f>365/12/7</f>
        <v>4.3452380952380958</v>
      </c>
      <c r="M21" s="559"/>
      <c r="N21" s="235">
        <v>0.54166666666666663</v>
      </c>
    </row>
    <row r="22" spans="2:16">
      <c r="C22" t="str">
        <f>"    {("&amp;C27&amp;"시간 × "&amp;COUNT(C27:I27)&amp;"일 ) + "&amp;K27/5&amp;"시간(주휴시간)}× 4.345주"</f>
        <v xml:space="preserve">    {(8시간 × 5일 ) + 8시간(주휴시간)}× 4.345주</v>
      </c>
      <c r="I22" t="s">
        <v>545</v>
      </c>
      <c r="M22" s="234" t="s">
        <v>546</v>
      </c>
      <c r="N22" s="235">
        <v>0.75</v>
      </c>
    </row>
    <row r="23" spans="2:16">
      <c r="C23" s="236" t="s">
        <v>547</v>
      </c>
      <c r="D23">
        <f>((C27*COUNT(C27:I27))+K27/5)*4.345</f>
        <v>208.56</v>
      </c>
    </row>
    <row r="24" spans="2:16">
      <c r="C24" s="236" t="s">
        <v>547</v>
      </c>
      <c r="D24" s="237">
        <f>ROUND(D23,0)</f>
        <v>209</v>
      </c>
      <c r="E24" t="s">
        <v>548</v>
      </c>
      <c r="M24" s="238" t="s">
        <v>418</v>
      </c>
      <c r="N24" s="239">
        <f>N22-N19</f>
        <v>0.375</v>
      </c>
      <c r="O24" t="s">
        <v>139</v>
      </c>
    </row>
    <row r="25" spans="2:16">
      <c r="C25" s="236"/>
      <c r="D25" s="237"/>
      <c r="H25" t="s">
        <v>549</v>
      </c>
      <c r="I25" t="s">
        <v>550</v>
      </c>
      <c r="M25" s="238" t="s">
        <v>137</v>
      </c>
      <c r="N25" s="239">
        <f>N21-N20</f>
        <v>4.166666666666663E-2</v>
      </c>
      <c r="O25" t="s">
        <v>139</v>
      </c>
    </row>
    <row r="26" spans="2:16">
      <c r="C26" s="234" t="s">
        <v>103</v>
      </c>
      <c r="D26" s="234" t="s">
        <v>174</v>
      </c>
      <c r="E26" s="234" t="s">
        <v>175</v>
      </c>
      <c r="F26" s="234" t="s">
        <v>176</v>
      </c>
      <c r="G26" s="234" t="s">
        <v>177</v>
      </c>
      <c r="H26" s="234" t="s">
        <v>551</v>
      </c>
      <c r="I26" s="234" t="s">
        <v>21</v>
      </c>
      <c r="K26" s="234" t="s">
        <v>552</v>
      </c>
      <c r="M26" s="240" t="s">
        <v>134</v>
      </c>
      <c r="N26" s="241">
        <f>N24-N25</f>
        <v>0.33333333333333337</v>
      </c>
      <c r="O26" t="s">
        <v>139</v>
      </c>
      <c r="P26" s="242">
        <f>HOUR(N26)+(MINUTE(N26)/60)</f>
        <v>8</v>
      </c>
    </row>
    <row r="27" spans="2:16">
      <c r="C27" s="243">
        <f>P26</f>
        <v>8</v>
      </c>
      <c r="D27" s="243">
        <f>C27</f>
        <v>8</v>
      </c>
      <c r="E27" s="243">
        <f>D27</f>
        <v>8</v>
      </c>
      <c r="F27" s="243">
        <f>E27</f>
        <v>8</v>
      </c>
      <c r="G27" s="243">
        <f>F27</f>
        <v>8</v>
      </c>
      <c r="H27" s="243"/>
      <c r="I27" s="243"/>
      <c r="K27" s="243">
        <f>SUM(C27:I27)</f>
        <v>40</v>
      </c>
    </row>
    <row r="28" spans="2:16">
      <c r="C28" s="236"/>
      <c r="D28" s="237"/>
    </row>
    <row r="29" spans="2:16">
      <c r="C29" s="236"/>
      <c r="D29" s="237"/>
    </row>
    <row r="30" spans="2:16">
      <c r="C30" s="236"/>
      <c r="D30" s="237"/>
    </row>
    <row r="32" spans="2:16">
      <c r="B32" s="232" t="s">
        <v>7</v>
      </c>
      <c r="C32" s="244" t="s">
        <v>553</v>
      </c>
      <c r="I32" s="234" t="s">
        <v>544</v>
      </c>
      <c r="J32" s="235">
        <v>0.375</v>
      </c>
    </row>
    <row r="33" spans="2:12">
      <c r="C33" t="str">
        <f>"ex) "&amp;HOUR(J32)&amp;"시 "&amp;MINUTE(J32)&amp;"분 출근 ~ "&amp;HOUR(J35)&amp;"시 "&amp;MINUTE(J35)&amp;" 퇴근 휴게시간 "&amp;HOUR(J33)&amp;"시"&amp;MINUTE(J33)&amp;"분 ~"&amp;HOUR(J34)&amp;"시"&amp;MINUTE(J34)&amp;"분"</f>
        <v>ex) 9시 0분 출근 ~ 16시 0 퇴근 휴게시간 12시0분 ~13시0분</v>
      </c>
      <c r="I33" s="559" t="s">
        <v>137</v>
      </c>
      <c r="J33" s="235">
        <v>0.5</v>
      </c>
    </row>
    <row r="34" spans="2:12">
      <c r="C34" t="str">
        <f>"     1주 "&amp;COUNT(C42:I42)&amp;"일 근무"</f>
        <v xml:space="preserve">     1주 3일 근무</v>
      </c>
      <c r="I34" s="559"/>
      <c r="J34" s="235">
        <v>0.54166666666666663</v>
      </c>
    </row>
    <row r="35" spans="2:12">
      <c r="I35" s="234" t="s">
        <v>546</v>
      </c>
      <c r="J35" s="235">
        <v>0.66666666666666663</v>
      </c>
    </row>
    <row r="36" spans="2:12">
      <c r="C36" t="str">
        <f>"    {("&amp;C42&amp;"시간 × "&amp;COUNT(C42:I42)&amp;"일 ) + "&amp;K42/5&amp;"(주휴시간)}× 4.345주"</f>
        <v xml:space="preserve">    {(6시간 × 3일 ) + 3.6(주휴시간)}× 4.345주</v>
      </c>
    </row>
    <row r="37" spans="2:12">
      <c r="E37" s="244" t="str">
        <f>K42&amp;"/5"</f>
        <v>18/5</v>
      </c>
      <c r="I37" s="238" t="s">
        <v>418</v>
      </c>
      <c r="J37" s="239">
        <f>J35-J32</f>
        <v>0.29166666666666663</v>
      </c>
      <c r="K37" t="s">
        <v>139</v>
      </c>
    </row>
    <row r="38" spans="2:12">
      <c r="C38" s="245">
        <f>((C42*COUNT(C42:I42))+K42/5)*I21</f>
        <v>93.857142857142875</v>
      </c>
      <c r="I38" s="238" t="s">
        <v>137</v>
      </c>
      <c r="J38" s="239">
        <f>J34-J33</f>
        <v>4.166666666666663E-2</v>
      </c>
      <c r="K38" t="s">
        <v>139</v>
      </c>
    </row>
    <row r="39" spans="2:12">
      <c r="I39" s="240" t="s">
        <v>134</v>
      </c>
      <c r="J39" s="241">
        <f>J37-J38</f>
        <v>0.25</v>
      </c>
      <c r="K39" t="s">
        <v>139</v>
      </c>
      <c r="L39" s="242">
        <f>HOUR(J39)+(MINUTE(J39)/60)</f>
        <v>6</v>
      </c>
    </row>
    <row r="40" spans="2:12">
      <c r="C40" s="246">
        <v>1</v>
      </c>
      <c r="D40" s="246">
        <f>C40+1</f>
        <v>2</v>
      </c>
      <c r="E40" s="246">
        <f t="shared" ref="E40:I40" si="0">D40+1</f>
        <v>3</v>
      </c>
      <c r="F40" s="246">
        <f t="shared" si="0"/>
        <v>4</v>
      </c>
      <c r="G40" s="246">
        <f t="shared" si="0"/>
        <v>5</v>
      </c>
      <c r="H40" s="246">
        <f t="shared" si="0"/>
        <v>6</v>
      </c>
      <c r="I40" s="246">
        <f t="shared" si="0"/>
        <v>7</v>
      </c>
    </row>
    <row r="41" spans="2:12">
      <c r="C41" s="234" t="s">
        <v>103</v>
      </c>
      <c r="D41" s="234" t="s">
        <v>174</v>
      </c>
      <c r="E41" s="234" t="s">
        <v>175</v>
      </c>
      <c r="F41" s="234" t="s">
        <v>176</v>
      </c>
      <c r="G41" s="234" t="s">
        <v>177</v>
      </c>
      <c r="H41" s="234" t="s">
        <v>551</v>
      </c>
      <c r="I41" s="234" t="s">
        <v>21</v>
      </c>
      <c r="K41" s="234" t="s">
        <v>552</v>
      </c>
    </row>
    <row r="42" spans="2:12">
      <c r="C42" s="247">
        <f>L39</f>
        <v>6</v>
      </c>
      <c r="D42" s="247">
        <f>L39</f>
        <v>6</v>
      </c>
      <c r="E42" s="247">
        <f>L39</f>
        <v>6</v>
      </c>
      <c r="F42" s="248"/>
      <c r="G42" s="248"/>
      <c r="H42" s="248"/>
      <c r="I42" s="248"/>
      <c r="K42" s="243">
        <f>SUM(C42:I42)</f>
        <v>18</v>
      </c>
    </row>
    <row r="45" spans="2:12">
      <c r="B45" s="232" t="s">
        <v>9</v>
      </c>
      <c r="C45" s="244" t="s">
        <v>554</v>
      </c>
      <c r="I45" s="234" t="s">
        <v>544</v>
      </c>
      <c r="J45" s="235">
        <v>0.375</v>
      </c>
    </row>
    <row r="46" spans="2:12">
      <c r="C46" t="str">
        <f>"ex) "&amp;HOUR(J45)&amp;"시 "&amp;MINUTE(J45)&amp;"분 출근 ~ "&amp;HOUR(J48)&amp;"시 "&amp;MINUTE(J48)&amp;" 퇴근 휴게시간 "&amp;HOUR(J46)&amp;"시"&amp;MINUTE(J46)&amp;"분 ~"&amp;HOUR(J47)&amp;"시"&amp;MINUTE(J47)&amp;"분"</f>
        <v>ex) 9시 0분 출근 ~ 16시 0 퇴근 휴게시간 12시0분 ~13시0분</v>
      </c>
      <c r="I46" s="559" t="s">
        <v>137</v>
      </c>
      <c r="J46" s="235">
        <v>0.5</v>
      </c>
      <c r="L46">
        <f>365/12/7</f>
        <v>4.3452380952380958</v>
      </c>
    </row>
    <row r="47" spans="2:12">
      <c r="C47" t="str">
        <f>"     1주 "&amp;COUNT(C55:I55)&amp;"일 근무"</f>
        <v xml:space="preserve">     1주 6일 근무</v>
      </c>
      <c r="I47" s="559"/>
      <c r="J47" s="235">
        <v>0.54166666666666663</v>
      </c>
      <c r="L47" t="s">
        <v>545</v>
      </c>
    </row>
    <row r="48" spans="2:12">
      <c r="I48" s="234" t="s">
        <v>546</v>
      </c>
      <c r="J48" s="235">
        <v>0.66666666666666663</v>
      </c>
    </row>
    <row r="49" spans="2:15">
      <c r="C49" t="str">
        <f>"    {("&amp;HOUR(J52)&amp;"시"&amp;MINUTE(J52)&amp;"분 × "&amp;COUNT(C55:I55)&amp;"일 ) + "&amp;K55/5&amp;"(주휴시간)}× 4.345주"</f>
        <v xml:space="preserve">    {(6시0분 × 6일 ) + 8.8(주휴시간)}× 4.345주</v>
      </c>
    </row>
    <row r="50" spans="2:15">
      <c r="E50" s="244" t="str">
        <f>K55&amp;"/5"</f>
        <v>44/5</v>
      </c>
      <c r="I50" s="238" t="s">
        <v>418</v>
      </c>
      <c r="J50" s="239">
        <f>J48-J45</f>
        <v>0.29166666666666663</v>
      </c>
      <c r="K50" t="s">
        <v>139</v>
      </c>
    </row>
    <row r="51" spans="2:15">
      <c r="B51" t="s">
        <v>555</v>
      </c>
      <c r="C51" s="249">
        <f>((C55*COUNT(C55:I55))+K55/5)*L46</f>
        <v>246.80952380952382</v>
      </c>
      <c r="E51" s="250">
        <f>K55/5</f>
        <v>8.8000000000000007</v>
      </c>
      <c r="F51" t="s">
        <v>556</v>
      </c>
      <c r="I51" s="238" t="s">
        <v>137</v>
      </c>
      <c r="J51" s="239">
        <f>J47-J46</f>
        <v>4.166666666666663E-2</v>
      </c>
      <c r="K51" t="s">
        <v>139</v>
      </c>
      <c r="M51" s="251" t="s">
        <v>557</v>
      </c>
      <c r="N51" s="252" t="s">
        <v>71</v>
      </c>
      <c r="O51" s="253">
        <v>1200000</v>
      </c>
    </row>
    <row r="52" spans="2:15">
      <c r="I52" s="240" t="s">
        <v>134</v>
      </c>
      <c r="J52" s="241">
        <f>J50-J51</f>
        <v>0.25</v>
      </c>
      <c r="K52" t="s">
        <v>139</v>
      </c>
      <c r="L52" s="242">
        <f>HOUR(J52)+(MINUTE(J52)/60)</f>
        <v>6</v>
      </c>
      <c r="M52" s="254" t="s">
        <v>558</v>
      </c>
      <c r="N52" s="252" t="s">
        <v>559</v>
      </c>
      <c r="O52" s="253">
        <f>TRUNC(O51/C51,0)</f>
        <v>4862</v>
      </c>
    </row>
    <row r="53" spans="2:15">
      <c r="C53" s="246">
        <v>1</v>
      </c>
      <c r="D53" s="246">
        <f>C53+1</f>
        <v>2</v>
      </c>
      <c r="E53" s="246">
        <f t="shared" ref="E53:I53" si="1">D53+1</f>
        <v>3</v>
      </c>
      <c r="F53" s="246">
        <f t="shared" si="1"/>
        <v>4</v>
      </c>
      <c r="G53" s="246">
        <f t="shared" si="1"/>
        <v>5</v>
      </c>
      <c r="H53" s="246">
        <f t="shared" si="1"/>
        <v>6</v>
      </c>
      <c r="I53" s="246">
        <f t="shared" si="1"/>
        <v>7</v>
      </c>
    </row>
    <row r="54" spans="2:15" ht="20.25">
      <c r="C54" s="234" t="s">
        <v>103</v>
      </c>
      <c r="D54" s="234" t="s">
        <v>174</v>
      </c>
      <c r="E54" s="234" t="s">
        <v>175</v>
      </c>
      <c r="F54" s="234" t="s">
        <v>176</v>
      </c>
      <c r="G54" s="234" t="s">
        <v>177</v>
      </c>
      <c r="H54" s="234" t="s">
        <v>551</v>
      </c>
      <c r="I54" s="234" t="s">
        <v>21</v>
      </c>
      <c r="K54" s="234" t="s">
        <v>552</v>
      </c>
      <c r="N54" s="255" t="s">
        <v>560</v>
      </c>
    </row>
    <row r="55" spans="2:15">
      <c r="C55" s="248">
        <v>8</v>
      </c>
      <c r="D55" s="248">
        <v>8</v>
      </c>
      <c r="E55" s="248">
        <v>8</v>
      </c>
      <c r="F55" s="248">
        <v>8</v>
      </c>
      <c r="G55" s="248">
        <v>8</v>
      </c>
      <c r="H55" s="248">
        <v>4</v>
      </c>
      <c r="I55" s="248"/>
      <c r="K55" s="243">
        <f>SUM(C55:I55)</f>
        <v>44</v>
      </c>
    </row>
    <row r="59" spans="2:15">
      <c r="B59" s="232" t="s">
        <v>9</v>
      </c>
      <c r="C59" t="s">
        <v>561</v>
      </c>
    </row>
    <row r="60" spans="2:15">
      <c r="C60" t="s">
        <v>562</v>
      </c>
    </row>
    <row r="63" spans="2:15">
      <c r="C63" t="s">
        <v>563</v>
      </c>
    </row>
    <row r="64" spans="2:15">
      <c r="C64" t="s">
        <v>564</v>
      </c>
    </row>
    <row r="65" spans="2:22">
      <c r="C65" t="s">
        <v>565</v>
      </c>
    </row>
    <row r="67" spans="2:22">
      <c r="B67" t="s">
        <v>566</v>
      </c>
    </row>
    <row r="68" spans="2:22">
      <c r="C68" t="s">
        <v>567</v>
      </c>
      <c r="J68" s="246">
        <v>1</v>
      </c>
      <c r="K68" s="246">
        <f>J68+1</f>
        <v>2</v>
      </c>
      <c r="L68" s="246">
        <f t="shared" ref="L68:P68" si="2">K68+1</f>
        <v>3</v>
      </c>
      <c r="M68" s="246">
        <f t="shared" si="2"/>
        <v>4</v>
      </c>
      <c r="N68" s="246">
        <f t="shared" si="2"/>
        <v>5</v>
      </c>
      <c r="O68" s="246">
        <f t="shared" si="2"/>
        <v>6</v>
      </c>
      <c r="P68" s="246">
        <f t="shared" si="2"/>
        <v>7</v>
      </c>
    </row>
    <row r="69" spans="2:22">
      <c r="B69" t="s">
        <v>568</v>
      </c>
      <c r="C69" t="s">
        <v>569</v>
      </c>
      <c r="G69" s="256">
        <f>MAX(R74,V70)</f>
        <v>20</v>
      </c>
      <c r="J69" s="234" t="s">
        <v>103</v>
      </c>
      <c r="K69" s="234" t="s">
        <v>174</v>
      </c>
      <c r="L69" s="234" t="s">
        <v>175</v>
      </c>
      <c r="M69" s="234" t="s">
        <v>176</v>
      </c>
      <c r="N69" s="234" t="s">
        <v>177</v>
      </c>
      <c r="O69" s="234" t="s">
        <v>551</v>
      </c>
      <c r="P69" s="234" t="s">
        <v>21</v>
      </c>
      <c r="R69" s="234" t="s">
        <v>552</v>
      </c>
      <c r="T69" s="257" t="s">
        <v>570</v>
      </c>
      <c r="V69" s="192" t="s">
        <v>557</v>
      </c>
    </row>
    <row r="70" spans="2:22">
      <c r="B70" t="s">
        <v>571</v>
      </c>
      <c r="C70" t="s">
        <v>572</v>
      </c>
      <c r="G70" s="256">
        <f>R70-G69</f>
        <v>40</v>
      </c>
      <c r="I70" t="s">
        <v>134</v>
      </c>
      <c r="J70" s="243">
        <v>10</v>
      </c>
      <c r="K70" s="243">
        <f>J70</f>
        <v>10</v>
      </c>
      <c r="L70" s="243">
        <f>K70</f>
        <v>10</v>
      </c>
      <c r="M70" s="243">
        <f>L70</f>
        <v>10</v>
      </c>
      <c r="N70" s="243">
        <f>M70</f>
        <v>10</v>
      </c>
      <c r="O70" s="243">
        <f>N70</f>
        <v>10</v>
      </c>
      <c r="P70" s="243"/>
      <c r="R70" s="258">
        <f>SUM(J70:P70)</f>
        <v>60</v>
      </c>
      <c r="T70" s="259">
        <v>40</v>
      </c>
      <c r="V70" s="260">
        <f>R70-T70</f>
        <v>20</v>
      </c>
    </row>
    <row r="71" spans="2:22">
      <c r="B71" t="s">
        <v>573</v>
      </c>
      <c r="C71" t="s">
        <v>574</v>
      </c>
      <c r="G71" s="256">
        <f>ROUND((G70+(G70/5))*4.345,0)</f>
        <v>209</v>
      </c>
    </row>
    <row r="72" spans="2:22">
      <c r="B72" t="s">
        <v>575</v>
      </c>
      <c r="C72" t="s">
        <v>576</v>
      </c>
      <c r="G72" s="261">
        <f>G69*4.345*1.5</f>
        <v>130.35</v>
      </c>
      <c r="I72" t="s">
        <v>577</v>
      </c>
      <c r="J72" s="259">
        <v>8</v>
      </c>
      <c r="K72" s="259">
        <v>8</v>
      </c>
      <c r="L72" s="259">
        <v>8</v>
      </c>
      <c r="M72" s="259">
        <v>8</v>
      </c>
      <c r="N72" s="259">
        <v>8</v>
      </c>
      <c r="O72" s="259">
        <v>8</v>
      </c>
      <c r="P72" s="163"/>
      <c r="R72" s="258">
        <f>SUM(J72:P72)</f>
        <v>48</v>
      </c>
    </row>
    <row r="73" spans="2:22">
      <c r="B73" t="s">
        <v>578</v>
      </c>
      <c r="C73" t="s">
        <v>579</v>
      </c>
      <c r="G73" s="262">
        <f>SUM(G71:G72)</f>
        <v>339.35</v>
      </c>
      <c r="R73" s="192" t="s">
        <v>555</v>
      </c>
    </row>
    <row r="74" spans="2:22">
      <c r="G74" t="s">
        <v>580</v>
      </c>
      <c r="J74" s="263">
        <f>IF(J70&gt;8,J70-J72,0)</f>
        <v>2</v>
      </c>
      <c r="K74" s="263">
        <f t="shared" ref="K74:P74" si="3">IF(K70&gt;8,K70-K72,0)</f>
        <v>2</v>
      </c>
      <c r="L74" s="263">
        <f t="shared" si="3"/>
        <v>2</v>
      </c>
      <c r="M74" s="263">
        <f t="shared" si="3"/>
        <v>2</v>
      </c>
      <c r="N74" s="263">
        <f t="shared" si="3"/>
        <v>2</v>
      </c>
      <c r="O74" s="263">
        <f t="shared" si="3"/>
        <v>2</v>
      </c>
      <c r="P74" s="263">
        <f t="shared" si="3"/>
        <v>0</v>
      </c>
      <c r="R74" s="260">
        <f>SUM(J74:P74)</f>
        <v>12</v>
      </c>
    </row>
    <row r="77" spans="2:22">
      <c r="B77" t="s">
        <v>581</v>
      </c>
    </row>
    <row r="78" spans="2:22">
      <c r="C78" t="s">
        <v>567</v>
      </c>
      <c r="J78" s="246">
        <v>1</v>
      </c>
      <c r="K78" s="246">
        <f>J78+1</f>
        <v>2</v>
      </c>
      <c r="L78" s="246">
        <f t="shared" ref="L78:P78" si="4">K78+1</f>
        <v>3</v>
      </c>
      <c r="M78" s="246">
        <f t="shared" si="4"/>
        <v>4</v>
      </c>
      <c r="N78" s="246">
        <f t="shared" si="4"/>
        <v>5</v>
      </c>
      <c r="O78" s="246">
        <f t="shared" si="4"/>
        <v>6</v>
      </c>
      <c r="P78" s="246">
        <f t="shared" si="4"/>
        <v>7</v>
      </c>
    </row>
    <row r="79" spans="2:22">
      <c r="B79" t="s">
        <v>568</v>
      </c>
      <c r="C79" t="s">
        <v>569</v>
      </c>
      <c r="G79" s="256">
        <f>MAX(R84,V80)</f>
        <v>9</v>
      </c>
      <c r="J79" s="234" t="s">
        <v>103</v>
      </c>
      <c r="K79" s="234" t="s">
        <v>174</v>
      </c>
      <c r="L79" s="234" t="s">
        <v>175</v>
      </c>
      <c r="M79" s="234" t="s">
        <v>176</v>
      </c>
      <c r="N79" s="234" t="s">
        <v>177</v>
      </c>
      <c r="O79" s="234" t="s">
        <v>551</v>
      </c>
      <c r="P79" s="234" t="s">
        <v>21</v>
      </c>
      <c r="R79" s="234" t="s">
        <v>552</v>
      </c>
      <c r="T79" s="257" t="s">
        <v>570</v>
      </c>
      <c r="V79" s="192" t="s">
        <v>557</v>
      </c>
    </row>
    <row r="80" spans="2:22">
      <c r="B80" t="s">
        <v>571</v>
      </c>
      <c r="C80" t="s">
        <v>572</v>
      </c>
      <c r="G80" s="256">
        <f>R80-G79</f>
        <v>36</v>
      </c>
      <c r="I80" t="s">
        <v>134</v>
      </c>
      <c r="J80" s="243">
        <v>11</v>
      </c>
      <c r="K80" s="243">
        <f>J80</f>
        <v>11</v>
      </c>
      <c r="L80" s="243">
        <f>K80</f>
        <v>11</v>
      </c>
      <c r="M80" s="243">
        <v>8</v>
      </c>
      <c r="N80" s="243">
        <v>4</v>
      </c>
      <c r="O80" s="243"/>
      <c r="P80" s="243"/>
      <c r="R80" s="258">
        <f>SUM(J80:P80)</f>
        <v>45</v>
      </c>
      <c r="T80" s="259">
        <v>40</v>
      </c>
      <c r="V80" s="260">
        <f>R80-T80</f>
        <v>5</v>
      </c>
    </row>
    <row r="81" spans="2:22">
      <c r="B81" t="s">
        <v>573</v>
      </c>
      <c r="C81" t="s">
        <v>574</v>
      </c>
      <c r="G81" s="256">
        <f>(G80+(G80/5))*4.345</f>
        <v>187.70400000000001</v>
      </c>
    </row>
    <row r="82" spans="2:22">
      <c r="B82" t="s">
        <v>575</v>
      </c>
      <c r="C82" t="s">
        <v>576</v>
      </c>
      <c r="G82" s="261">
        <f>G79*4.345*1.5</f>
        <v>58.657499999999999</v>
      </c>
      <c r="I82" t="s">
        <v>577</v>
      </c>
      <c r="J82" s="259">
        <v>8</v>
      </c>
      <c r="K82" s="259">
        <v>8</v>
      </c>
      <c r="L82" s="259">
        <v>8</v>
      </c>
      <c r="M82" s="259">
        <v>8</v>
      </c>
      <c r="N82" s="259">
        <v>8</v>
      </c>
      <c r="O82" s="259"/>
      <c r="P82" s="163"/>
      <c r="R82" s="258">
        <f>SUM(J82:P82)</f>
        <v>40</v>
      </c>
    </row>
    <row r="83" spans="2:22">
      <c r="B83" t="s">
        <v>578</v>
      </c>
      <c r="C83" t="s">
        <v>579</v>
      </c>
      <c r="G83" s="262">
        <f>SUM(G81:G82)</f>
        <v>246.36150000000001</v>
      </c>
      <c r="R83" s="192" t="s">
        <v>555</v>
      </c>
    </row>
    <row r="84" spans="2:22">
      <c r="G84" t="s">
        <v>580</v>
      </c>
      <c r="J84" s="263">
        <f>IF(J80&gt;8,J80-J82,0)</f>
        <v>3</v>
      </c>
      <c r="K84" s="263">
        <f t="shared" ref="K84:P84" si="5">IF(K80&gt;8,K80-K82,0)</f>
        <v>3</v>
      </c>
      <c r="L84" s="263">
        <f t="shared" si="5"/>
        <v>3</v>
      </c>
      <c r="M84" s="263">
        <f t="shared" si="5"/>
        <v>0</v>
      </c>
      <c r="N84" s="263">
        <f t="shared" si="5"/>
        <v>0</v>
      </c>
      <c r="O84" s="263">
        <f t="shared" si="5"/>
        <v>0</v>
      </c>
      <c r="P84" s="263">
        <f t="shared" si="5"/>
        <v>0</v>
      </c>
      <c r="R84" s="260">
        <f>SUM(J84:P84)</f>
        <v>9</v>
      </c>
    </row>
    <row r="88" spans="2:22">
      <c r="B88" s="232" t="s">
        <v>11</v>
      </c>
      <c r="C88" t="s">
        <v>582</v>
      </c>
      <c r="G88" s="264">
        <v>0.5</v>
      </c>
      <c r="I88" t="s">
        <v>583</v>
      </c>
    </row>
    <row r="89" spans="2:22">
      <c r="O89" s="192" t="s">
        <v>584</v>
      </c>
      <c r="P89" s="192" t="s">
        <v>584</v>
      </c>
    </row>
    <row r="90" spans="2:22">
      <c r="C90" t="s">
        <v>567</v>
      </c>
      <c r="J90" s="246">
        <v>1</v>
      </c>
      <c r="K90" s="246">
        <f>J90+1</f>
        <v>2</v>
      </c>
      <c r="L90" s="246">
        <f t="shared" ref="L90:P90" si="6">K90+1</f>
        <v>3</v>
      </c>
      <c r="M90" s="246">
        <f t="shared" si="6"/>
        <v>4</v>
      </c>
      <c r="N90" s="246">
        <f t="shared" si="6"/>
        <v>5</v>
      </c>
      <c r="O90" s="246">
        <f t="shared" si="6"/>
        <v>6</v>
      </c>
      <c r="P90" s="246">
        <f t="shared" si="6"/>
        <v>7</v>
      </c>
    </row>
    <row r="91" spans="2:22">
      <c r="B91" t="s">
        <v>568</v>
      </c>
      <c r="C91" t="s">
        <v>569</v>
      </c>
      <c r="G91" s="256">
        <f>MAX(R96,V92)</f>
        <v>15</v>
      </c>
      <c r="J91" s="234" t="s">
        <v>103</v>
      </c>
      <c r="K91" s="234" t="s">
        <v>174</v>
      </c>
      <c r="L91" s="234" t="s">
        <v>175</v>
      </c>
      <c r="M91" s="234" t="s">
        <v>176</v>
      </c>
      <c r="N91" s="234" t="s">
        <v>177</v>
      </c>
      <c r="O91" s="265" t="s">
        <v>551</v>
      </c>
      <c r="P91" s="265" t="s">
        <v>21</v>
      </c>
      <c r="R91" s="234" t="s">
        <v>552</v>
      </c>
      <c r="T91" s="257" t="s">
        <v>570</v>
      </c>
      <c r="V91" s="192" t="s">
        <v>557</v>
      </c>
    </row>
    <row r="92" spans="2:22">
      <c r="B92" t="s">
        <v>571</v>
      </c>
      <c r="C92" t="s">
        <v>572</v>
      </c>
      <c r="G92" s="256">
        <f>R92-G91</f>
        <v>40</v>
      </c>
      <c r="I92" t="s">
        <v>134</v>
      </c>
      <c r="J92" s="243">
        <v>9</v>
      </c>
      <c r="K92" s="243">
        <f>J92</f>
        <v>9</v>
      </c>
      <c r="L92" s="243">
        <f>K92</f>
        <v>9</v>
      </c>
      <c r="M92" s="243">
        <f>L92</f>
        <v>9</v>
      </c>
      <c r="N92" s="243">
        <f>M92</f>
        <v>9</v>
      </c>
      <c r="O92" s="243">
        <v>10</v>
      </c>
      <c r="P92" s="243"/>
      <c r="R92" s="258">
        <f>SUM(J92:P92)</f>
        <v>55</v>
      </c>
      <c r="T92" s="259">
        <v>40</v>
      </c>
      <c r="V92" s="260">
        <f>R92-T92</f>
        <v>15</v>
      </c>
    </row>
    <row r="93" spans="2:22">
      <c r="B93" t="s">
        <v>573</v>
      </c>
      <c r="C93" t="s">
        <v>574</v>
      </c>
      <c r="G93" s="256">
        <f>ROUND((G92+(G92/5))*4.345,0)</f>
        <v>209</v>
      </c>
    </row>
    <row r="94" spans="2:22">
      <c r="B94" t="s">
        <v>575</v>
      </c>
      <c r="C94" t="s">
        <v>576</v>
      </c>
      <c r="G94" s="261">
        <f>(G91*4.345*1.5)+(O96*4.345*0.5)</f>
        <v>102.10749999999999</v>
      </c>
      <c r="I94" t="s">
        <v>577</v>
      </c>
      <c r="J94" s="259">
        <v>8</v>
      </c>
      <c r="K94" s="259">
        <v>8</v>
      </c>
      <c r="L94" s="259">
        <v>8</v>
      </c>
      <c r="M94" s="259">
        <v>8</v>
      </c>
      <c r="N94" s="259">
        <v>8</v>
      </c>
      <c r="O94" s="259">
        <v>8</v>
      </c>
      <c r="P94" s="163"/>
      <c r="R94" s="258">
        <f>SUM(J94:P94)</f>
        <v>48</v>
      </c>
    </row>
    <row r="95" spans="2:22">
      <c r="B95" t="s">
        <v>578</v>
      </c>
      <c r="C95" t="s">
        <v>579</v>
      </c>
      <c r="G95" s="262">
        <f>SUM(G93:G94)</f>
        <v>311.10749999999996</v>
      </c>
      <c r="R95" s="192" t="s">
        <v>555</v>
      </c>
    </row>
    <row r="96" spans="2:22">
      <c r="G96" t="s">
        <v>580</v>
      </c>
      <c r="J96" s="263">
        <f>IF(J92&gt;8,J92-J94,0)</f>
        <v>1</v>
      </c>
      <c r="K96" s="263">
        <f t="shared" ref="K96:P96" si="7">IF(K92&gt;8,K92-K94,0)</f>
        <v>1</v>
      </c>
      <c r="L96" s="263">
        <f t="shared" si="7"/>
        <v>1</v>
      </c>
      <c r="M96" s="263">
        <f t="shared" si="7"/>
        <v>1</v>
      </c>
      <c r="N96" s="263">
        <f t="shared" si="7"/>
        <v>1</v>
      </c>
      <c r="O96" s="266">
        <f t="shared" si="7"/>
        <v>2</v>
      </c>
      <c r="P96" s="263">
        <f t="shared" si="7"/>
        <v>0</v>
      </c>
      <c r="R96" s="260">
        <f>SUM(J96:P96)</f>
        <v>7</v>
      </c>
    </row>
    <row r="99" spans="2:22">
      <c r="B99" s="232" t="s">
        <v>17</v>
      </c>
      <c r="C99" t="s">
        <v>585</v>
      </c>
      <c r="F99" t="s">
        <v>586</v>
      </c>
      <c r="G99" s="264"/>
      <c r="I99" t="s">
        <v>587</v>
      </c>
    </row>
    <row r="100" spans="2:22">
      <c r="O100" s="192"/>
      <c r="P100" s="192" t="s">
        <v>584</v>
      </c>
    </row>
    <row r="101" spans="2:22">
      <c r="C101" t="s">
        <v>567</v>
      </c>
      <c r="J101" s="246">
        <v>1</v>
      </c>
      <c r="K101" s="246">
        <f>J101+1</f>
        <v>2</v>
      </c>
      <c r="L101" s="246">
        <f t="shared" ref="L101:P101" si="8">K101+1</f>
        <v>3</v>
      </c>
      <c r="M101" s="246">
        <f t="shared" si="8"/>
        <v>4</v>
      </c>
      <c r="N101" s="246">
        <f t="shared" si="8"/>
        <v>5</v>
      </c>
      <c r="O101" s="246">
        <f t="shared" si="8"/>
        <v>6</v>
      </c>
      <c r="P101" s="246">
        <f t="shared" si="8"/>
        <v>7</v>
      </c>
    </row>
    <row r="102" spans="2:22">
      <c r="B102" t="s">
        <v>568</v>
      </c>
      <c r="C102" t="s">
        <v>569</v>
      </c>
      <c r="G102" s="256">
        <f>MAX(R107,V103)</f>
        <v>4</v>
      </c>
      <c r="J102" s="234" t="s">
        <v>103</v>
      </c>
      <c r="K102" s="234" t="s">
        <v>174</v>
      </c>
      <c r="L102" s="234" t="s">
        <v>175</v>
      </c>
      <c r="M102" s="234" t="s">
        <v>176</v>
      </c>
      <c r="N102" s="234" t="s">
        <v>177</v>
      </c>
      <c r="O102" s="234" t="s">
        <v>551</v>
      </c>
      <c r="P102" s="265" t="s">
        <v>21</v>
      </c>
      <c r="R102" s="234" t="s">
        <v>552</v>
      </c>
      <c r="T102" s="257" t="s">
        <v>570</v>
      </c>
      <c r="V102" s="192" t="s">
        <v>557</v>
      </c>
    </row>
    <row r="103" spans="2:22">
      <c r="B103" t="s">
        <v>571</v>
      </c>
      <c r="C103" t="s">
        <v>572</v>
      </c>
      <c r="G103" s="256">
        <f>R103-G102</f>
        <v>40</v>
      </c>
      <c r="I103" t="s">
        <v>134</v>
      </c>
      <c r="J103" s="243">
        <v>8</v>
      </c>
      <c r="K103" s="243">
        <f>J103</f>
        <v>8</v>
      </c>
      <c r="L103" s="243">
        <f>K103</f>
        <v>8</v>
      </c>
      <c r="M103" s="243">
        <f>L103</f>
        <v>8</v>
      </c>
      <c r="N103" s="243">
        <f>M103</f>
        <v>8</v>
      </c>
      <c r="O103" s="243">
        <v>4</v>
      </c>
      <c r="P103" s="243"/>
      <c r="R103" s="258">
        <f>SUM(J103:P103)</f>
        <v>44</v>
      </c>
      <c r="T103" s="259">
        <v>40</v>
      </c>
      <c r="V103" s="260">
        <f>R103-T103</f>
        <v>4</v>
      </c>
    </row>
    <row r="104" spans="2:22">
      <c r="B104" t="s">
        <v>573</v>
      </c>
      <c r="C104" t="s">
        <v>574</v>
      </c>
      <c r="G104" s="256">
        <f>ROUND((G103+(G103/5))*4.345,0)</f>
        <v>209</v>
      </c>
    </row>
    <row r="105" spans="2:22">
      <c r="B105" t="s">
        <v>575</v>
      </c>
      <c r="C105" t="s">
        <v>576</v>
      </c>
      <c r="G105" s="261">
        <f>(G102*4.345*1.5)+(R122*4.345*0.5)</f>
        <v>95.59</v>
      </c>
      <c r="I105" t="s">
        <v>577</v>
      </c>
      <c r="J105" s="259">
        <v>8</v>
      </c>
      <c r="K105" s="259">
        <v>8</v>
      </c>
      <c r="L105" s="259">
        <v>8</v>
      </c>
      <c r="M105" s="259">
        <v>8</v>
      </c>
      <c r="N105" s="259">
        <v>8</v>
      </c>
      <c r="O105" s="259">
        <v>8</v>
      </c>
      <c r="P105" s="163"/>
      <c r="R105" s="258">
        <f>SUM(J105:P105)</f>
        <v>48</v>
      </c>
    </row>
    <row r="106" spans="2:22">
      <c r="B106" t="s">
        <v>578</v>
      </c>
      <c r="C106" t="s">
        <v>579</v>
      </c>
      <c r="G106" s="262">
        <f>SUM(G104:G105)</f>
        <v>304.59000000000003</v>
      </c>
      <c r="R106" s="192" t="s">
        <v>555</v>
      </c>
    </row>
    <row r="107" spans="2:22">
      <c r="G107" t="s">
        <v>580</v>
      </c>
      <c r="J107" s="263">
        <f>IF(J103&gt;8,J103-J105,0)</f>
        <v>0</v>
      </c>
      <c r="K107" s="263">
        <f t="shared" ref="K107:P107" si="9">IF(K103&gt;8,K103-K105,0)</f>
        <v>0</v>
      </c>
      <c r="L107" s="263">
        <f t="shared" si="9"/>
        <v>0</v>
      </c>
      <c r="M107" s="263">
        <f t="shared" si="9"/>
        <v>0</v>
      </c>
      <c r="N107" s="263">
        <f t="shared" si="9"/>
        <v>0</v>
      </c>
      <c r="O107" s="263">
        <f t="shared" si="9"/>
        <v>0</v>
      </c>
      <c r="P107" s="263">
        <f t="shared" si="9"/>
        <v>0</v>
      </c>
      <c r="R107" s="260">
        <f>SUM(J107:P107)</f>
        <v>0</v>
      </c>
    </row>
    <row r="109" spans="2:22">
      <c r="I109" t="s">
        <v>588</v>
      </c>
      <c r="R109" s="171" t="s">
        <v>589</v>
      </c>
    </row>
    <row r="110" spans="2:22">
      <c r="I110" t="s">
        <v>590</v>
      </c>
      <c r="J110" s="267">
        <v>44197.833333333336</v>
      </c>
      <c r="K110" s="267">
        <v>0.83333333333333337</v>
      </c>
      <c r="L110" s="267">
        <v>0.83333333333333337</v>
      </c>
      <c r="M110" s="267">
        <v>0.83333333333333337</v>
      </c>
      <c r="N110" s="267">
        <v>0.83333333333333337</v>
      </c>
      <c r="O110" s="267">
        <v>0.83333333333333337</v>
      </c>
      <c r="P110" s="267"/>
    </row>
    <row r="111" spans="2:22">
      <c r="I111" t="s">
        <v>591</v>
      </c>
      <c r="J111" s="267">
        <v>44197.5</v>
      </c>
      <c r="K111" s="267">
        <v>44197.5</v>
      </c>
      <c r="L111" s="267">
        <v>44197.5</v>
      </c>
      <c r="M111" s="267">
        <v>44197.5</v>
      </c>
      <c r="N111" s="267">
        <v>44197.5</v>
      </c>
      <c r="O111" s="267"/>
      <c r="P111" s="267"/>
    </row>
    <row r="112" spans="2:22">
      <c r="I112" t="s">
        <v>591</v>
      </c>
      <c r="J112" s="267">
        <v>44198.041666666664</v>
      </c>
      <c r="K112" s="267">
        <v>4.1666666666666664E-2</v>
      </c>
      <c r="L112" s="267">
        <v>4.1666666666666664E-2</v>
      </c>
      <c r="M112" s="267">
        <v>4.1666666666666664E-2</v>
      </c>
      <c r="N112" s="267">
        <v>4.1666666666666664E-2</v>
      </c>
      <c r="O112" s="267"/>
      <c r="P112" s="267"/>
    </row>
    <row r="113" spans="2:18">
      <c r="I113" t="s">
        <v>592</v>
      </c>
      <c r="J113" s="267">
        <v>44198.208333333336</v>
      </c>
      <c r="K113" s="267">
        <v>44198.208333333336</v>
      </c>
      <c r="L113" s="267">
        <v>44198.208333333336</v>
      </c>
      <c r="M113" s="267">
        <v>44198.208333333336</v>
      </c>
      <c r="N113" s="267">
        <v>44198.208333333336</v>
      </c>
      <c r="O113" s="267">
        <v>44198</v>
      </c>
      <c r="P113" s="267"/>
    </row>
    <row r="115" spans="2:18">
      <c r="I115" s="965" t="s">
        <v>593</v>
      </c>
      <c r="J115" s="268">
        <v>44197.916666666664</v>
      </c>
      <c r="K115" s="268">
        <v>44197.916666666664</v>
      </c>
      <c r="L115" s="268">
        <v>44197.916666666664</v>
      </c>
      <c r="M115" s="268">
        <v>44197.916666666664</v>
      </c>
      <c r="N115" s="268">
        <v>44197.916666666664</v>
      </c>
      <c r="O115" s="268">
        <v>44197.916666666664</v>
      </c>
    </row>
    <row r="116" spans="2:18">
      <c r="I116" s="965"/>
      <c r="J116" s="268">
        <v>44198.208333333336</v>
      </c>
      <c r="K116" s="268">
        <v>44198.208333333336</v>
      </c>
      <c r="L116" s="268">
        <v>44198.208333333336</v>
      </c>
      <c r="M116" s="268">
        <v>44198.208333333336</v>
      </c>
      <c r="N116" s="268">
        <v>44198.208333333336</v>
      </c>
      <c r="O116" s="268">
        <v>44198.208333333336</v>
      </c>
    </row>
    <row r="118" spans="2:18">
      <c r="J118" s="269">
        <f>MAX(J110,J115)</f>
        <v>44197.916666666664</v>
      </c>
      <c r="K118" s="269">
        <f t="shared" ref="K118:N118" si="10">MAX(K110,K115)</f>
        <v>44197.916666666664</v>
      </c>
      <c r="L118" s="269">
        <f t="shared" si="10"/>
        <v>44197.916666666664</v>
      </c>
      <c r="M118" s="269">
        <f t="shared" si="10"/>
        <v>44197.916666666664</v>
      </c>
      <c r="N118" s="269">
        <f t="shared" si="10"/>
        <v>44197.916666666664</v>
      </c>
      <c r="O118" s="269">
        <f>MAX(O110,O115)</f>
        <v>44197.916666666664</v>
      </c>
    </row>
    <row r="119" spans="2:18">
      <c r="J119" s="270">
        <f>J113-J115</f>
        <v>0.29166666667151731</v>
      </c>
      <c r="K119" s="270">
        <f t="shared" ref="K119:O119" si="11">K113-K115</f>
        <v>0.29166666667151731</v>
      </c>
      <c r="L119" s="270">
        <f t="shared" si="11"/>
        <v>0.29166666667151731</v>
      </c>
      <c r="M119" s="270">
        <f t="shared" si="11"/>
        <v>0.29166666667151731</v>
      </c>
      <c r="N119" s="270">
        <f t="shared" si="11"/>
        <v>0.29166666667151731</v>
      </c>
      <c r="O119" s="270">
        <f t="shared" si="11"/>
        <v>8.3333333335758653E-2</v>
      </c>
    </row>
    <row r="120" spans="2:18">
      <c r="J120" s="271">
        <f>HOUR(J119)+(MINUTE(J119)/60)</f>
        <v>7</v>
      </c>
      <c r="K120" s="271">
        <f t="shared" ref="K120:O120" si="12">HOUR(K119)+(MINUTE(K119)/60)</f>
        <v>7</v>
      </c>
      <c r="L120" s="271">
        <f t="shared" si="12"/>
        <v>7</v>
      </c>
      <c r="M120" s="271">
        <f t="shared" si="12"/>
        <v>7</v>
      </c>
      <c r="N120" s="271">
        <f t="shared" si="12"/>
        <v>7</v>
      </c>
      <c r="O120" s="271">
        <f t="shared" si="12"/>
        <v>2</v>
      </c>
    </row>
    <row r="122" spans="2:18">
      <c r="J122" s="272">
        <f>J120-1</f>
        <v>6</v>
      </c>
      <c r="K122" s="272">
        <f>K120-1</f>
        <v>6</v>
      </c>
      <c r="L122" s="272">
        <f>L120-1</f>
        <v>6</v>
      </c>
      <c r="M122" s="272">
        <f>M120-1</f>
        <v>6</v>
      </c>
      <c r="N122" s="272">
        <f>N120-1</f>
        <v>6</v>
      </c>
      <c r="O122" s="272">
        <f>O120</f>
        <v>2</v>
      </c>
      <c r="R122" s="260">
        <f>SUM(J122:O122)</f>
        <v>32</v>
      </c>
    </row>
    <row r="127" spans="2:18" ht="17.25">
      <c r="B127" s="273" t="s">
        <v>594</v>
      </c>
    </row>
    <row r="129" spans="2:3">
      <c r="B129" t="s">
        <v>595</v>
      </c>
    </row>
    <row r="131" spans="2:3">
      <c r="B131" t="s">
        <v>596</v>
      </c>
    </row>
    <row r="133" spans="2:3">
      <c r="B133" t="s">
        <v>597</v>
      </c>
    </row>
    <row r="134" spans="2:3">
      <c r="C134" t="s">
        <v>598</v>
      </c>
    </row>
    <row r="137" spans="2:3" ht="17.25">
      <c r="B137" s="273" t="s">
        <v>599</v>
      </c>
    </row>
    <row r="139" spans="2:3">
      <c r="B139" t="s">
        <v>600</v>
      </c>
    </row>
    <row r="140" spans="2:3">
      <c r="C140" t="s">
        <v>601</v>
      </c>
    </row>
    <row r="141" spans="2:3">
      <c r="C141" t="s">
        <v>602</v>
      </c>
    </row>
    <row r="142" spans="2:3">
      <c r="C142" t="s">
        <v>603</v>
      </c>
    </row>
    <row r="144" spans="2:3" ht="17.25">
      <c r="B144" s="273" t="s">
        <v>604</v>
      </c>
    </row>
    <row r="146" spans="2:3">
      <c r="B146" t="s">
        <v>605</v>
      </c>
    </row>
    <row r="147" spans="2:3">
      <c r="C147" t="s">
        <v>606</v>
      </c>
    </row>
    <row r="148" spans="2:3">
      <c r="C148" t="s">
        <v>607</v>
      </c>
    </row>
    <row r="149" spans="2:3">
      <c r="C149" t="s">
        <v>608</v>
      </c>
    </row>
    <row r="151" spans="2:3">
      <c r="C151" t="s">
        <v>609</v>
      </c>
    </row>
    <row r="152" spans="2:3">
      <c r="C152" t="s">
        <v>610</v>
      </c>
    </row>
    <row r="153" spans="2:3">
      <c r="C153" t="s">
        <v>611</v>
      </c>
    </row>
    <row r="154" spans="2:3">
      <c r="C154" t="s">
        <v>612</v>
      </c>
    </row>
    <row r="156" spans="2:3">
      <c r="B156" t="s">
        <v>613</v>
      </c>
    </row>
    <row r="157" spans="2:3">
      <c r="C157" t="s">
        <v>614</v>
      </c>
    </row>
    <row r="159" spans="2:3">
      <c r="B159" t="s">
        <v>615</v>
      </c>
    </row>
    <row r="161" spans="2:3">
      <c r="B161" t="s">
        <v>616</v>
      </c>
    </row>
    <row r="162" spans="2:3">
      <c r="C162" t="s">
        <v>617</v>
      </c>
    </row>
    <row r="163" spans="2:3">
      <c r="C163" t="s">
        <v>618</v>
      </c>
    </row>
    <row r="165" spans="2:3">
      <c r="B165" t="s">
        <v>619</v>
      </c>
    </row>
    <row r="166" spans="2:3">
      <c r="C166" t="s">
        <v>620</v>
      </c>
    </row>
    <row r="167" spans="2:3">
      <c r="C167" t="s">
        <v>621</v>
      </c>
    </row>
    <row r="169" spans="2:3">
      <c r="B169" t="s">
        <v>622</v>
      </c>
    </row>
    <row r="170" spans="2:3">
      <c r="C170" t="s">
        <v>623</v>
      </c>
    </row>
    <row r="172" spans="2:3" ht="17.25">
      <c r="B172" s="273" t="s">
        <v>624</v>
      </c>
    </row>
    <row r="174" spans="2:3">
      <c r="B174" t="s">
        <v>625</v>
      </c>
    </row>
    <row r="175" spans="2:3">
      <c r="B175" t="s">
        <v>626</v>
      </c>
    </row>
    <row r="176" spans="2:3">
      <c r="B176" t="s">
        <v>627</v>
      </c>
    </row>
    <row r="177" spans="2:3">
      <c r="B177" t="s">
        <v>628</v>
      </c>
    </row>
    <row r="178" spans="2:3">
      <c r="B178" t="s">
        <v>623</v>
      </c>
    </row>
    <row r="180" spans="2:3" ht="17.25">
      <c r="B180" s="273" t="s">
        <v>629</v>
      </c>
    </row>
    <row r="182" spans="2:3">
      <c r="B182" t="s">
        <v>630</v>
      </c>
    </row>
    <row r="183" spans="2:3">
      <c r="C183" t="s">
        <v>631</v>
      </c>
    </row>
    <row r="184" spans="2:3">
      <c r="C184" t="s">
        <v>632</v>
      </c>
    </row>
    <row r="185" spans="2:3">
      <c r="C185" t="s">
        <v>633</v>
      </c>
    </row>
    <row r="186" spans="2:3">
      <c r="C186" t="s">
        <v>634</v>
      </c>
    </row>
    <row r="188" spans="2:3">
      <c r="C188" t="s">
        <v>635</v>
      </c>
    </row>
    <row r="189" spans="2:3">
      <c r="C189" t="s">
        <v>636</v>
      </c>
    </row>
    <row r="190" spans="2:3">
      <c r="C190" t="s">
        <v>637</v>
      </c>
    </row>
    <row r="191" spans="2:3">
      <c r="C191" t="s">
        <v>638</v>
      </c>
    </row>
    <row r="192" spans="2:3">
      <c r="C192" t="s">
        <v>639</v>
      </c>
    </row>
    <row r="193" spans="2:3">
      <c r="C193" t="s">
        <v>640</v>
      </c>
    </row>
    <row r="195" spans="2:3">
      <c r="B195" t="s">
        <v>641</v>
      </c>
    </row>
    <row r="196" spans="2:3">
      <c r="C196" t="s">
        <v>642</v>
      </c>
    </row>
    <row r="198" spans="2:3">
      <c r="C198" t="s">
        <v>643</v>
      </c>
    </row>
    <row r="199" spans="2:3">
      <c r="C199" t="s">
        <v>644</v>
      </c>
    </row>
    <row r="201" spans="2:3">
      <c r="C201" t="s">
        <v>645</v>
      </c>
    </row>
    <row r="202" spans="2:3">
      <c r="C202" t="s">
        <v>646</v>
      </c>
    </row>
  </sheetData>
  <mergeCells count="4">
    <mergeCell ref="M20:M21"/>
    <mergeCell ref="I33:I34"/>
    <mergeCell ref="I46:I47"/>
    <mergeCell ref="I115:I116"/>
  </mergeCells>
  <phoneticPr fontId="2" type="noConversion"/>
  <hyperlinks>
    <hyperlink ref="C16" r:id="rId1" display="2020년 급여계산1 (근로시간)" xr:uid="{FF76A01B-5FAB-4C9A-81F9-7D74052AFBB6}"/>
    <hyperlink ref="R109" r:id="rId2" xr:uid="{3AC2D69E-BAD0-4F1F-B5DB-31A66DE82ECE}"/>
    <hyperlink ref="H16" r:id="rId3" xr:uid="{1A67EF50-BD0A-417A-BF22-A2F2607B24A9}"/>
    <hyperlink ref="M16" r:id="rId4" display="세무사는 임금명세서를 작성, 확인할 수 없습니다. (by 박사영 노무사)" xr:uid="{50F01155-82D4-4101-B24C-9E48AD7654EC}"/>
    <hyperlink ref="N54" r:id="rId5" xr:uid="{17B40F9E-B1EA-4785-96FB-E60D060D2B9E}"/>
  </hyperlinks>
  <pageMargins left="0.7" right="0.7" top="0.75" bottom="0.75" header="0.3" footer="0.3"/>
  <pageSetup paperSize="9" orientation="portrait" verticalDpi="0" r:id="rId6"/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7BE6-BA6D-41BC-963A-486376F73ACA}">
  <sheetPr>
    <tabColor rgb="FF0070C0"/>
  </sheetPr>
  <dimension ref="B1:O459"/>
  <sheetViews>
    <sheetView showGridLines="0" workbookViewId="0">
      <selection activeCell="I23" sqref="I23"/>
    </sheetView>
  </sheetViews>
  <sheetFormatPr defaultRowHeight="16.5"/>
  <cols>
    <col min="2" max="2" width="11" bestFit="1" customWidth="1"/>
    <col min="3" max="3" width="11" customWidth="1"/>
    <col min="5" max="5" width="16.5" style="277" bestFit="1" customWidth="1"/>
    <col min="7" max="9" width="18.5" customWidth="1"/>
  </cols>
  <sheetData>
    <row r="1" spans="2:15">
      <c r="E1" t="s">
        <v>851</v>
      </c>
    </row>
    <row r="2" spans="2:15">
      <c r="D2" t="s">
        <v>929</v>
      </c>
      <c r="E2" s="192" t="s">
        <v>930</v>
      </c>
      <c r="G2" s="192" t="s">
        <v>931</v>
      </c>
      <c r="H2" s="192" t="s">
        <v>932</v>
      </c>
      <c r="I2" s="192"/>
    </row>
    <row r="3" spans="2:15">
      <c r="B3" s="234" t="s">
        <v>133</v>
      </c>
      <c r="C3" s="234" t="s">
        <v>933</v>
      </c>
      <c r="D3" s="234" t="s">
        <v>934</v>
      </c>
      <c r="E3" s="234" t="s">
        <v>935</v>
      </c>
      <c r="F3" s="234" t="s">
        <v>911</v>
      </c>
      <c r="G3" s="234" t="s">
        <v>936</v>
      </c>
      <c r="H3" s="234" t="s">
        <v>937</v>
      </c>
      <c r="I3" s="192"/>
      <c r="M3" s="171" t="s">
        <v>938</v>
      </c>
      <c r="O3" t="s">
        <v>939</v>
      </c>
    </row>
    <row r="4" spans="2:15">
      <c r="B4" s="373">
        <v>44197</v>
      </c>
      <c r="C4" s="374">
        <f t="shared" ref="C4:C68" si="0">EOMONTH(B4,0)-EOMONTH(B4,-1)</f>
        <v>31</v>
      </c>
      <c r="D4" s="298">
        <f>NETWORKDAYS(EOMONTH(B4,-1)+1,EOMONTH(B4,0))</f>
        <v>21</v>
      </c>
      <c r="E4" s="298">
        <f>CEILING((DAY(EOMONTH(B4,0))-MOD(8-WEEKDAY(B4),7))/7,1)</f>
        <v>5</v>
      </c>
      <c r="F4" s="374">
        <f>C4-D4-E4</f>
        <v>5</v>
      </c>
      <c r="G4" s="375">
        <v>1</v>
      </c>
      <c r="H4" s="376">
        <f>D4-G4</f>
        <v>20</v>
      </c>
      <c r="I4" s="64"/>
      <c r="M4" s="244" t="s">
        <v>940</v>
      </c>
    </row>
    <row r="5" spans="2:15">
      <c r="B5" s="373">
        <v>44228</v>
      </c>
      <c r="C5" s="374">
        <f t="shared" si="0"/>
        <v>28</v>
      </c>
      <c r="D5" s="298">
        <f>NETWORKDAYS(EOMONTH(B5,-1)+1,EOMONTH(B5,0))</f>
        <v>20</v>
      </c>
      <c r="E5" s="298">
        <f t="shared" ref="E5:E68" si="1">CEILING((DAY(EOMONTH(B5,0))-MOD(8-WEEKDAY(B5),7))/7,1)</f>
        <v>4</v>
      </c>
      <c r="F5" s="374">
        <f t="shared" ref="F5:F68" si="2">C5-D5-E5</f>
        <v>4</v>
      </c>
      <c r="G5" s="375">
        <v>2</v>
      </c>
      <c r="H5" s="376">
        <f t="shared" ref="H5:H68" si="3">D5-G5</f>
        <v>18</v>
      </c>
      <c r="I5" s="64"/>
      <c r="M5" t="s">
        <v>941</v>
      </c>
    </row>
    <row r="6" spans="2:15">
      <c r="B6" s="373">
        <v>44256</v>
      </c>
      <c r="C6" s="374">
        <f t="shared" si="0"/>
        <v>31</v>
      </c>
      <c r="D6" s="298">
        <f t="shared" ref="D6:D69" si="4">NETWORKDAYS(EOMONTH(B6,-1)+1,EOMONTH(B6,0))</f>
        <v>23</v>
      </c>
      <c r="E6" s="298">
        <f t="shared" si="1"/>
        <v>4</v>
      </c>
      <c r="F6" s="374">
        <f t="shared" si="2"/>
        <v>4</v>
      </c>
      <c r="G6" s="375">
        <v>1</v>
      </c>
      <c r="H6" s="376">
        <f t="shared" si="3"/>
        <v>22</v>
      </c>
      <c r="I6" s="64"/>
    </row>
    <row r="7" spans="2:15">
      <c r="B7" s="373">
        <v>44287</v>
      </c>
      <c r="C7" s="374">
        <f t="shared" si="0"/>
        <v>30</v>
      </c>
      <c r="D7" s="298">
        <f t="shared" si="4"/>
        <v>22</v>
      </c>
      <c r="E7" s="298">
        <f t="shared" si="1"/>
        <v>4</v>
      </c>
      <c r="F7" s="374">
        <f t="shared" si="2"/>
        <v>4</v>
      </c>
      <c r="G7" s="375">
        <v>0</v>
      </c>
      <c r="H7" s="376">
        <f t="shared" si="3"/>
        <v>22</v>
      </c>
      <c r="I7" s="377"/>
      <c r="M7" t="s">
        <v>942</v>
      </c>
    </row>
    <row r="8" spans="2:15">
      <c r="B8" s="378">
        <v>44317</v>
      </c>
      <c r="C8" s="374">
        <f t="shared" si="0"/>
        <v>31</v>
      </c>
      <c r="D8" s="298">
        <f t="shared" si="4"/>
        <v>21</v>
      </c>
      <c r="E8" s="298">
        <f t="shared" si="1"/>
        <v>5</v>
      </c>
      <c r="F8" s="374">
        <f t="shared" si="2"/>
        <v>5</v>
      </c>
      <c r="G8" s="375">
        <v>2</v>
      </c>
      <c r="H8" s="376">
        <f t="shared" si="3"/>
        <v>19</v>
      </c>
      <c r="I8" s="64" t="str">
        <f>TEXT(EOMONTH(B8,-1)+1,"aaaa")</f>
        <v>토요일</v>
      </c>
      <c r="J8" t="s">
        <v>943</v>
      </c>
      <c r="M8" s="244" t="s">
        <v>944</v>
      </c>
    </row>
    <row r="9" spans="2:15" ht="17.25" thickBot="1">
      <c r="B9" s="379">
        <v>44348</v>
      </c>
      <c r="C9" s="380">
        <f t="shared" si="0"/>
        <v>30</v>
      </c>
      <c r="D9" s="381">
        <f t="shared" si="4"/>
        <v>22</v>
      </c>
      <c r="E9" s="381">
        <f t="shared" si="1"/>
        <v>4</v>
      </c>
      <c r="F9" s="380">
        <f t="shared" si="2"/>
        <v>4</v>
      </c>
      <c r="G9" s="382">
        <v>0</v>
      </c>
      <c r="H9" s="383">
        <f t="shared" si="3"/>
        <v>22</v>
      </c>
      <c r="I9" s="64"/>
    </row>
    <row r="10" spans="2:15">
      <c r="B10" s="384">
        <v>44378</v>
      </c>
      <c r="C10" s="385">
        <f t="shared" si="0"/>
        <v>31</v>
      </c>
      <c r="D10" s="386">
        <f t="shared" si="4"/>
        <v>22</v>
      </c>
      <c r="E10" s="386">
        <f t="shared" si="1"/>
        <v>4</v>
      </c>
      <c r="F10" s="385">
        <f t="shared" si="2"/>
        <v>5</v>
      </c>
      <c r="G10" s="387">
        <v>0</v>
      </c>
      <c r="H10" s="388">
        <f t="shared" si="3"/>
        <v>22</v>
      </c>
      <c r="I10" s="64"/>
      <c r="M10" t="s">
        <v>945</v>
      </c>
    </row>
    <row r="11" spans="2:15">
      <c r="B11" s="373">
        <v>44409</v>
      </c>
      <c r="C11" s="374">
        <f t="shared" si="0"/>
        <v>31</v>
      </c>
      <c r="D11" s="298">
        <f t="shared" si="4"/>
        <v>22</v>
      </c>
      <c r="E11" s="298">
        <f t="shared" si="1"/>
        <v>5</v>
      </c>
      <c r="F11" s="374">
        <f t="shared" si="2"/>
        <v>4</v>
      </c>
      <c r="G11" s="375">
        <v>1</v>
      </c>
      <c r="H11" s="376">
        <f t="shared" si="3"/>
        <v>21</v>
      </c>
      <c r="I11" s="64"/>
      <c r="J11" t="s">
        <v>946</v>
      </c>
    </row>
    <row r="12" spans="2:15">
      <c r="B12" s="373">
        <v>44440</v>
      </c>
      <c r="C12" s="374">
        <f t="shared" si="0"/>
        <v>30</v>
      </c>
      <c r="D12" s="298">
        <f t="shared" si="4"/>
        <v>22</v>
      </c>
      <c r="E12" s="298">
        <f t="shared" si="1"/>
        <v>4</v>
      </c>
      <c r="F12" s="374">
        <f t="shared" si="2"/>
        <v>4</v>
      </c>
      <c r="G12" s="375">
        <v>3</v>
      </c>
      <c r="H12" s="376">
        <f t="shared" si="3"/>
        <v>19</v>
      </c>
      <c r="I12" s="64"/>
      <c r="M12" t="s">
        <v>947</v>
      </c>
    </row>
    <row r="13" spans="2:15">
      <c r="B13" s="373">
        <v>44470</v>
      </c>
      <c r="C13" s="374">
        <f t="shared" si="0"/>
        <v>31</v>
      </c>
      <c r="D13" s="298">
        <f t="shared" si="4"/>
        <v>21</v>
      </c>
      <c r="E13" s="298">
        <f t="shared" si="1"/>
        <v>5</v>
      </c>
      <c r="F13" s="374">
        <f t="shared" si="2"/>
        <v>5</v>
      </c>
      <c r="G13" s="375">
        <v>2</v>
      </c>
      <c r="H13" s="376">
        <f t="shared" si="3"/>
        <v>19</v>
      </c>
      <c r="I13" s="64"/>
      <c r="J13" t="s">
        <v>946</v>
      </c>
      <c r="M13" t="s">
        <v>948</v>
      </c>
    </row>
    <row r="14" spans="2:15">
      <c r="B14" s="373">
        <v>44501</v>
      </c>
      <c r="C14" s="374">
        <f t="shared" si="0"/>
        <v>30</v>
      </c>
      <c r="D14" s="298">
        <f t="shared" si="4"/>
        <v>22</v>
      </c>
      <c r="E14" s="298">
        <f t="shared" si="1"/>
        <v>4</v>
      </c>
      <c r="F14" s="374">
        <f t="shared" si="2"/>
        <v>4</v>
      </c>
      <c r="G14" s="375">
        <v>0</v>
      </c>
      <c r="H14" s="376">
        <f t="shared" si="3"/>
        <v>22</v>
      </c>
      <c r="I14" s="64"/>
      <c r="M14" t="s">
        <v>949</v>
      </c>
    </row>
    <row r="15" spans="2:15" ht="17.25" thickBot="1">
      <c r="B15" s="379">
        <v>44531</v>
      </c>
      <c r="C15" s="380">
        <f t="shared" si="0"/>
        <v>31</v>
      </c>
      <c r="D15" s="381">
        <f t="shared" si="4"/>
        <v>23</v>
      </c>
      <c r="E15" s="381">
        <f t="shared" si="1"/>
        <v>4</v>
      </c>
      <c r="F15" s="380">
        <f t="shared" si="2"/>
        <v>4</v>
      </c>
      <c r="G15" s="382">
        <v>0</v>
      </c>
      <c r="H15" s="383">
        <f t="shared" si="3"/>
        <v>23</v>
      </c>
      <c r="I15" s="64"/>
    </row>
    <row r="16" spans="2:15">
      <c r="B16" s="389">
        <v>44562</v>
      </c>
      <c r="C16" s="390">
        <f t="shared" si="0"/>
        <v>31</v>
      </c>
      <c r="D16" s="391">
        <f t="shared" si="4"/>
        <v>21</v>
      </c>
      <c r="E16" s="391">
        <f t="shared" si="1"/>
        <v>5</v>
      </c>
      <c r="F16" s="390">
        <f t="shared" si="2"/>
        <v>5</v>
      </c>
      <c r="G16" s="392">
        <v>1</v>
      </c>
      <c r="H16" s="393">
        <f t="shared" si="3"/>
        <v>20</v>
      </c>
      <c r="I16" s="64"/>
    </row>
    <row r="17" spans="2:13">
      <c r="B17" s="394">
        <v>44593</v>
      </c>
      <c r="C17" s="395">
        <f t="shared" si="0"/>
        <v>28</v>
      </c>
      <c r="D17" s="396">
        <f t="shared" si="4"/>
        <v>20</v>
      </c>
      <c r="E17" s="396">
        <f t="shared" si="1"/>
        <v>4</v>
      </c>
      <c r="F17" s="395">
        <f t="shared" si="2"/>
        <v>4</v>
      </c>
      <c r="G17" s="397">
        <v>2</v>
      </c>
      <c r="H17" s="398">
        <f t="shared" si="3"/>
        <v>18</v>
      </c>
      <c r="I17" s="64"/>
    </row>
    <row r="18" spans="2:13">
      <c r="B18" s="394">
        <v>44621</v>
      </c>
      <c r="C18" s="395">
        <f t="shared" si="0"/>
        <v>31</v>
      </c>
      <c r="D18" s="396">
        <f t="shared" si="4"/>
        <v>23</v>
      </c>
      <c r="E18" s="396">
        <f t="shared" si="1"/>
        <v>4</v>
      </c>
      <c r="F18" s="395">
        <f t="shared" si="2"/>
        <v>4</v>
      </c>
      <c r="G18" s="397">
        <v>2</v>
      </c>
      <c r="H18" s="398">
        <f t="shared" si="3"/>
        <v>21</v>
      </c>
      <c r="I18" s="64"/>
    </row>
    <row r="19" spans="2:13">
      <c r="B19" s="394">
        <v>44652</v>
      </c>
      <c r="C19" s="395">
        <f t="shared" si="0"/>
        <v>30</v>
      </c>
      <c r="D19" s="396">
        <f t="shared" si="4"/>
        <v>21</v>
      </c>
      <c r="E19" s="396">
        <f t="shared" si="1"/>
        <v>4</v>
      </c>
      <c r="F19" s="395">
        <f t="shared" si="2"/>
        <v>5</v>
      </c>
      <c r="G19" s="397">
        <v>0</v>
      </c>
      <c r="H19" s="398">
        <f t="shared" si="3"/>
        <v>21</v>
      </c>
      <c r="I19" s="64"/>
    </row>
    <row r="20" spans="2:13">
      <c r="B20" s="378">
        <v>44682</v>
      </c>
      <c r="C20" s="395">
        <f t="shared" si="0"/>
        <v>31</v>
      </c>
      <c r="D20" s="396">
        <f t="shared" si="4"/>
        <v>22</v>
      </c>
      <c r="E20" s="396">
        <f t="shared" si="1"/>
        <v>5</v>
      </c>
      <c r="F20" s="395">
        <f t="shared" si="2"/>
        <v>4</v>
      </c>
      <c r="G20" s="397">
        <v>1</v>
      </c>
      <c r="H20" s="398">
        <f t="shared" si="3"/>
        <v>21</v>
      </c>
      <c r="I20" s="64" t="str">
        <f>TEXT(EOMONTH(B20,-1)+1,"aaaa")</f>
        <v>일요일</v>
      </c>
    </row>
    <row r="21" spans="2:13">
      <c r="B21" s="394">
        <v>44713</v>
      </c>
      <c r="C21" s="395">
        <f t="shared" si="0"/>
        <v>30</v>
      </c>
      <c r="D21" s="396">
        <f t="shared" si="4"/>
        <v>22</v>
      </c>
      <c r="E21" s="396">
        <f t="shared" si="1"/>
        <v>4</v>
      </c>
      <c r="F21" s="395">
        <f t="shared" si="2"/>
        <v>4</v>
      </c>
      <c r="G21" s="397">
        <v>2</v>
      </c>
      <c r="H21" s="398">
        <f t="shared" si="3"/>
        <v>20</v>
      </c>
      <c r="I21" s="64"/>
      <c r="M21" s="171" t="s">
        <v>950</v>
      </c>
    </row>
    <row r="22" spans="2:13">
      <c r="B22" s="394">
        <v>44743</v>
      </c>
      <c r="C22" s="395">
        <f t="shared" si="0"/>
        <v>31</v>
      </c>
      <c r="D22" s="396">
        <f t="shared" si="4"/>
        <v>21</v>
      </c>
      <c r="E22" s="396">
        <f t="shared" si="1"/>
        <v>5</v>
      </c>
      <c r="F22" s="395">
        <f t="shared" si="2"/>
        <v>5</v>
      </c>
      <c r="G22" s="397">
        <v>0</v>
      </c>
      <c r="H22" s="398">
        <f t="shared" si="3"/>
        <v>21</v>
      </c>
      <c r="I22" s="64"/>
      <c r="M22" t="s">
        <v>951</v>
      </c>
    </row>
    <row r="23" spans="2:13">
      <c r="B23" s="394">
        <v>44774</v>
      </c>
      <c r="C23" s="395">
        <f t="shared" si="0"/>
        <v>31</v>
      </c>
      <c r="D23" s="396">
        <f t="shared" si="4"/>
        <v>23</v>
      </c>
      <c r="E23" s="396">
        <f t="shared" si="1"/>
        <v>4</v>
      </c>
      <c r="F23" s="395">
        <f t="shared" si="2"/>
        <v>4</v>
      </c>
      <c r="G23" s="397">
        <v>1</v>
      </c>
      <c r="H23" s="398">
        <f t="shared" si="3"/>
        <v>22</v>
      </c>
      <c r="I23" s="64"/>
      <c r="M23" t="s">
        <v>952</v>
      </c>
    </row>
    <row r="24" spans="2:13">
      <c r="B24" s="394">
        <v>44805</v>
      </c>
      <c r="C24" s="395">
        <f t="shared" si="0"/>
        <v>30</v>
      </c>
      <c r="D24" s="396">
        <f t="shared" si="4"/>
        <v>22</v>
      </c>
      <c r="E24" s="396">
        <f t="shared" si="1"/>
        <v>4</v>
      </c>
      <c r="F24" s="395">
        <f t="shared" si="2"/>
        <v>4</v>
      </c>
      <c r="G24" s="397">
        <v>2</v>
      </c>
      <c r="H24" s="398">
        <f t="shared" si="3"/>
        <v>20</v>
      </c>
      <c r="I24" s="64"/>
    </row>
    <row r="25" spans="2:13">
      <c r="B25" s="394">
        <v>44835</v>
      </c>
      <c r="C25" s="395">
        <f t="shared" si="0"/>
        <v>31</v>
      </c>
      <c r="D25" s="396">
        <f t="shared" si="4"/>
        <v>21</v>
      </c>
      <c r="E25" s="396">
        <f t="shared" si="1"/>
        <v>5</v>
      </c>
      <c r="F25" s="395">
        <f t="shared" si="2"/>
        <v>5</v>
      </c>
      <c r="G25" s="397">
        <v>2</v>
      </c>
      <c r="H25" s="398">
        <f t="shared" si="3"/>
        <v>19</v>
      </c>
      <c r="I25" s="64"/>
      <c r="M25" t="s">
        <v>953</v>
      </c>
    </row>
    <row r="26" spans="2:13">
      <c r="B26" s="394">
        <v>44866</v>
      </c>
      <c r="C26" s="395">
        <f t="shared" si="0"/>
        <v>30</v>
      </c>
      <c r="D26" s="396">
        <f t="shared" si="4"/>
        <v>22</v>
      </c>
      <c r="E26" s="396">
        <f t="shared" si="1"/>
        <v>4</v>
      </c>
      <c r="F26" s="395">
        <f t="shared" si="2"/>
        <v>4</v>
      </c>
      <c r="G26" s="397">
        <v>0</v>
      </c>
      <c r="H26" s="398">
        <f t="shared" si="3"/>
        <v>22</v>
      </c>
      <c r="I26" s="64"/>
    </row>
    <row r="27" spans="2:13" ht="17.25" thickBot="1">
      <c r="B27" s="399">
        <v>44896</v>
      </c>
      <c r="C27" s="400">
        <f t="shared" si="0"/>
        <v>31</v>
      </c>
      <c r="D27" s="401">
        <f t="shared" si="4"/>
        <v>22</v>
      </c>
      <c r="E27" s="401">
        <f t="shared" si="1"/>
        <v>4</v>
      </c>
      <c r="F27" s="400">
        <f t="shared" si="2"/>
        <v>5</v>
      </c>
      <c r="G27" s="402">
        <v>0</v>
      </c>
      <c r="H27" s="403">
        <f>D27-G27</f>
        <v>22</v>
      </c>
      <c r="I27" s="64"/>
      <c r="M27" t="s">
        <v>954</v>
      </c>
    </row>
    <row r="28" spans="2:13">
      <c r="B28" s="404">
        <v>44927</v>
      </c>
      <c r="C28" s="405">
        <f t="shared" si="0"/>
        <v>31</v>
      </c>
      <c r="D28" s="406">
        <f t="shared" si="4"/>
        <v>22</v>
      </c>
      <c r="E28" s="406">
        <f t="shared" si="1"/>
        <v>5</v>
      </c>
      <c r="F28" s="407">
        <f t="shared" si="2"/>
        <v>4</v>
      </c>
      <c r="G28" s="408">
        <v>2</v>
      </c>
      <c r="H28" s="409">
        <f t="shared" si="3"/>
        <v>20</v>
      </c>
      <c r="I28" s="64"/>
    </row>
    <row r="29" spans="2:13">
      <c r="B29" s="410">
        <v>44958</v>
      </c>
      <c r="C29" s="411">
        <f t="shared" si="0"/>
        <v>28</v>
      </c>
      <c r="D29" s="234">
        <f t="shared" si="4"/>
        <v>20</v>
      </c>
      <c r="E29" s="234">
        <f t="shared" si="1"/>
        <v>4</v>
      </c>
      <c r="F29" s="412">
        <f t="shared" si="2"/>
        <v>4</v>
      </c>
      <c r="G29" s="413">
        <v>0</v>
      </c>
      <c r="H29" s="414">
        <f t="shared" si="3"/>
        <v>20</v>
      </c>
      <c r="I29" s="64"/>
    </row>
    <row r="30" spans="2:13">
      <c r="B30" s="410">
        <v>44986</v>
      </c>
      <c r="C30" s="411">
        <f t="shared" si="0"/>
        <v>31</v>
      </c>
      <c r="D30" s="234">
        <f t="shared" si="4"/>
        <v>23</v>
      </c>
      <c r="E30" s="234">
        <f t="shared" si="1"/>
        <v>4</v>
      </c>
      <c r="F30" s="412">
        <f t="shared" si="2"/>
        <v>4</v>
      </c>
      <c r="G30" s="413">
        <v>1</v>
      </c>
      <c r="H30" s="414">
        <f t="shared" si="3"/>
        <v>22</v>
      </c>
      <c r="I30" s="64"/>
    </row>
    <row r="31" spans="2:13">
      <c r="B31" s="410">
        <v>45017</v>
      </c>
      <c r="C31" s="411">
        <f t="shared" si="0"/>
        <v>30</v>
      </c>
      <c r="D31" s="234">
        <f t="shared" si="4"/>
        <v>20</v>
      </c>
      <c r="E31" s="234">
        <f t="shared" si="1"/>
        <v>5</v>
      </c>
      <c r="F31" s="412">
        <f t="shared" si="2"/>
        <v>5</v>
      </c>
      <c r="G31" s="413">
        <v>0</v>
      </c>
      <c r="H31" s="414">
        <f t="shared" si="3"/>
        <v>20</v>
      </c>
      <c r="I31" s="64"/>
    </row>
    <row r="32" spans="2:13">
      <c r="B32" s="378">
        <v>45047</v>
      </c>
      <c r="C32" s="411">
        <f t="shared" si="0"/>
        <v>31</v>
      </c>
      <c r="D32" s="234">
        <f t="shared" si="4"/>
        <v>23</v>
      </c>
      <c r="E32" s="234">
        <f t="shared" si="1"/>
        <v>4</v>
      </c>
      <c r="F32" s="412">
        <f t="shared" si="2"/>
        <v>4</v>
      </c>
      <c r="G32" s="413">
        <f>1+1</f>
        <v>2</v>
      </c>
      <c r="H32" s="414">
        <f t="shared" si="3"/>
        <v>21</v>
      </c>
      <c r="I32" s="64" t="str">
        <f>TEXT(EOMONTH(B32,-1)+1,"aaaa")</f>
        <v>월요일</v>
      </c>
    </row>
    <row r="33" spans="2:13">
      <c r="B33" s="410">
        <v>45078</v>
      </c>
      <c r="C33" s="411">
        <f t="shared" si="0"/>
        <v>30</v>
      </c>
      <c r="D33" s="234">
        <f t="shared" si="4"/>
        <v>22</v>
      </c>
      <c r="E33" s="234">
        <f t="shared" si="1"/>
        <v>4</v>
      </c>
      <c r="F33" s="412">
        <f t="shared" si="2"/>
        <v>4</v>
      </c>
      <c r="G33" s="413">
        <v>1</v>
      </c>
      <c r="H33" s="414">
        <f t="shared" si="3"/>
        <v>21</v>
      </c>
      <c r="I33" s="64"/>
    </row>
    <row r="34" spans="2:13">
      <c r="B34" s="410">
        <v>45108</v>
      </c>
      <c r="C34" s="411">
        <f t="shared" si="0"/>
        <v>31</v>
      </c>
      <c r="D34" s="234">
        <f t="shared" si="4"/>
        <v>21</v>
      </c>
      <c r="E34" s="234">
        <f t="shared" si="1"/>
        <v>5</v>
      </c>
      <c r="F34" s="412">
        <f t="shared" si="2"/>
        <v>5</v>
      </c>
      <c r="G34" s="413">
        <v>0</v>
      </c>
      <c r="H34" s="414">
        <f t="shared" si="3"/>
        <v>21</v>
      </c>
      <c r="I34" s="64"/>
    </row>
    <row r="35" spans="2:13">
      <c r="B35" s="410">
        <v>45139</v>
      </c>
      <c r="C35" s="411">
        <f t="shared" si="0"/>
        <v>31</v>
      </c>
      <c r="D35" s="234">
        <f t="shared" si="4"/>
        <v>23</v>
      </c>
      <c r="E35" s="234">
        <f t="shared" si="1"/>
        <v>4</v>
      </c>
      <c r="F35" s="412">
        <f t="shared" si="2"/>
        <v>4</v>
      </c>
      <c r="G35" s="413">
        <v>1</v>
      </c>
      <c r="H35" s="414">
        <f t="shared" si="3"/>
        <v>22</v>
      </c>
      <c r="I35" s="64"/>
    </row>
    <row r="36" spans="2:13">
      <c r="B36" s="410">
        <v>45170</v>
      </c>
      <c r="C36" s="411">
        <f t="shared" si="0"/>
        <v>30</v>
      </c>
      <c r="D36" s="234">
        <f t="shared" si="4"/>
        <v>21</v>
      </c>
      <c r="E36" s="234">
        <f t="shared" si="1"/>
        <v>4</v>
      </c>
      <c r="F36" s="412">
        <f t="shared" si="2"/>
        <v>5</v>
      </c>
      <c r="G36" s="413">
        <v>2</v>
      </c>
      <c r="H36" s="414">
        <f t="shared" si="3"/>
        <v>19</v>
      </c>
      <c r="I36" s="64"/>
    </row>
    <row r="37" spans="2:13">
      <c r="B37" s="410">
        <v>45200</v>
      </c>
      <c r="C37" s="411">
        <f t="shared" si="0"/>
        <v>31</v>
      </c>
      <c r="D37" s="234">
        <f t="shared" si="4"/>
        <v>22</v>
      </c>
      <c r="E37" s="234">
        <f t="shared" si="1"/>
        <v>5</v>
      </c>
      <c r="F37" s="412">
        <f t="shared" si="2"/>
        <v>4</v>
      </c>
      <c r="G37" s="413">
        <v>2</v>
      </c>
      <c r="H37" s="414">
        <f t="shared" si="3"/>
        <v>20</v>
      </c>
      <c r="I37" s="64"/>
    </row>
    <row r="38" spans="2:13">
      <c r="B38" s="410">
        <v>45231</v>
      </c>
      <c r="C38" s="411">
        <f t="shared" si="0"/>
        <v>30</v>
      </c>
      <c r="D38" s="234">
        <f t="shared" si="4"/>
        <v>22</v>
      </c>
      <c r="E38" s="234">
        <f t="shared" si="1"/>
        <v>4</v>
      </c>
      <c r="F38" s="412">
        <f t="shared" si="2"/>
        <v>4</v>
      </c>
      <c r="G38" s="413">
        <v>0</v>
      </c>
      <c r="H38" s="414">
        <f t="shared" si="3"/>
        <v>22</v>
      </c>
      <c r="I38" s="64"/>
    </row>
    <row r="39" spans="2:13" ht="17.25" thickBot="1">
      <c r="B39" s="415">
        <v>45261</v>
      </c>
      <c r="C39" s="416">
        <f t="shared" si="0"/>
        <v>31</v>
      </c>
      <c r="D39" s="417">
        <f t="shared" si="4"/>
        <v>21</v>
      </c>
      <c r="E39" s="417">
        <f t="shared" si="1"/>
        <v>5</v>
      </c>
      <c r="F39" s="418">
        <f t="shared" si="2"/>
        <v>5</v>
      </c>
      <c r="G39" s="419">
        <v>1</v>
      </c>
      <c r="H39" s="420">
        <f t="shared" si="3"/>
        <v>20</v>
      </c>
      <c r="I39" s="64"/>
    </row>
    <row r="40" spans="2:13">
      <c r="B40" s="404">
        <v>45292</v>
      </c>
      <c r="C40" s="405">
        <f t="shared" si="0"/>
        <v>31</v>
      </c>
      <c r="D40" s="406">
        <f t="shared" si="4"/>
        <v>23</v>
      </c>
      <c r="E40" s="406">
        <f t="shared" si="1"/>
        <v>4</v>
      </c>
      <c r="F40" s="407">
        <f t="shared" si="2"/>
        <v>4</v>
      </c>
      <c r="G40" s="421">
        <v>1</v>
      </c>
      <c r="H40" s="409">
        <f t="shared" si="3"/>
        <v>22</v>
      </c>
      <c r="I40" s="64"/>
    </row>
    <row r="41" spans="2:13">
      <c r="B41" s="410">
        <v>45323</v>
      </c>
      <c r="C41" s="411">
        <f t="shared" si="0"/>
        <v>29</v>
      </c>
      <c r="D41" s="234">
        <f t="shared" si="4"/>
        <v>21</v>
      </c>
      <c r="E41" s="234">
        <f t="shared" si="1"/>
        <v>4</v>
      </c>
      <c r="F41" s="412">
        <f t="shared" si="2"/>
        <v>4</v>
      </c>
      <c r="G41" s="413">
        <v>2</v>
      </c>
      <c r="H41" s="414">
        <f t="shared" si="3"/>
        <v>19</v>
      </c>
      <c r="I41" s="64"/>
    </row>
    <row r="42" spans="2:13">
      <c r="B42" s="410">
        <v>45352</v>
      </c>
      <c r="C42" s="411">
        <f t="shared" si="0"/>
        <v>31</v>
      </c>
      <c r="D42" s="234">
        <f t="shared" si="4"/>
        <v>21</v>
      </c>
      <c r="E42" s="234">
        <f t="shared" si="1"/>
        <v>5</v>
      </c>
      <c r="F42" s="412">
        <f t="shared" si="2"/>
        <v>5</v>
      </c>
      <c r="G42" s="413">
        <v>1</v>
      </c>
      <c r="H42" s="414">
        <f t="shared" si="3"/>
        <v>20</v>
      </c>
      <c r="I42" s="64"/>
    </row>
    <row r="43" spans="2:13">
      <c r="B43" s="410">
        <v>45383</v>
      </c>
      <c r="C43" s="411">
        <f t="shared" si="0"/>
        <v>30</v>
      </c>
      <c r="D43" s="234">
        <f t="shared" si="4"/>
        <v>22</v>
      </c>
      <c r="E43" s="234">
        <f t="shared" si="1"/>
        <v>4</v>
      </c>
      <c r="F43" s="412">
        <f t="shared" si="2"/>
        <v>4</v>
      </c>
      <c r="G43" s="413">
        <v>0</v>
      </c>
      <c r="H43" s="414">
        <f t="shared" si="3"/>
        <v>22</v>
      </c>
      <c r="I43" s="64"/>
    </row>
    <row r="44" spans="2:13">
      <c r="B44" s="378">
        <v>45413</v>
      </c>
      <c r="C44" s="411">
        <f t="shared" si="0"/>
        <v>31</v>
      </c>
      <c r="D44" s="234">
        <f t="shared" si="4"/>
        <v>23</v>
      </c>
      <c r="E44" s="234">
        <f t="shared" si="1"/>
        <v>4</v>
      </c>
      <c r="F44" s="412">
        <f t="shared" si="2"/>
        <v>4</v>
      </c>
      <c r="G44" s="413">
        <f>2+1</f>
        <v>3</v>
      </c>
      <c r="H44" s="414">
        <f t="shared" si="3"/>
        <v>20</v>
      </c>
      <c r="I44" s="64" t="str">
        <f>TEXT(EOMONTH(B44,-1)+1,"aaaa")</f>
        <v>수요일</v>
      </c>
    </row>
    <row r="45" spans="2:13">
      <c r="B45" s="410">
        <v>45444</v>
      </c>
      <c r="C45" s="411">
        <f t="shared" si="0"/>
        <v>30</v>
      </c>
      <c r="D45" s="234">
        <f t="shared" si="4"/>
        <v>20</v>
      </c>
      <c r="E45" s="234">
        <f t="shared" si="1"/>
        <v>5</v>
      </c>
      <c r="F45" s="412">
        <f t="shared" si="2"/>
        <v>5</v>
      </c>
      <c r="G45" s="413">
        <v>1</v>
      </c>
      <c r="H45" s="414">
        <f t="shared" si="3"/>
        <v>19</v>
      </c>
      <c r="I45" s="64"/>
    </row>
    <row r="46" spans="2:13">
      <c r="B46" s="410">
        <v>45474</v>
      </c>
      <c r="C46" s="411">
        <f t="shared" si="0"/>
        <v>31</v>
      </c>
      <c r="D46" s="234">
        <f t="shared" si="4"/>
        <v>23</v>
      </c>
      <c r="E46" s="234">
        <f t="shared" si="1"/>
        <v>4</v>
      </c>
      <c r="F46" s="412">
        <f t="shared" si="2"/>
        <v>4</v>
      </c>
      <c r="G46" s="413">
        <v>0</v>
      </c>
      <c r="H46" s="414">
        <f t="shared" si="3"/>
        <v>23</v>
      </c>
      <c r="I46" s="64"/>
      <c r="M46" s="276" t="s">
        <v>955</v>
      </c>
    </row>
    <row r="47" spans="2:13">
      <c r="B47" s="410">
        <v>45505</v>
      </c>
      <c r="C47" s="411">
        <f t="shared" si="0"/>
        <v>31</v>
      </c>
      <c r="D47" s="234">
        <f t="shared" si="4"/>
        <v>22</v>
      </c>
      <c r="E47" s="234">
        <f t="shared" si="1"/>
        <v>4</v>
      </c>
      <c r="F47" s="412">
        <f t="shared" si="2"/>
        <v>5</v>
      </c>
      <c r="G47" s="413">
        <v>1</v>
      </c>
      <c r="H47" s="414">
        <f t="shared" si="3"/>
        <v>21</v>
      </c>
      <c r="I47" s="64"/>
      <c r="M47" s="27" t="s">
        <v>956</v>
      </c>
    </row>
    <row r="48" spans="2:13">
      <c r="B48" s="410">
        <v>45536</v>
      </c>
      <c r="C48" s="411">
        <f t="shared" si="0"/>
        <v>30</v>
      </c>
      <c r="D48" s="234">
        <f t="shared" si="4"/>
        <v>21</v>
      </c>
      <c r="E48" s="234">
        <f t="shared" si="1"/>
        <v>5</v>
      </c>
      <c r="F48" s="412">
        <f t="shared" si="2"/>
        <v>4</v>
      </c>
      <c r="G48" s="413">
        <v>3</v>
      </c>
      <c r="H48" s="414">
        <f t="shared" si="3"/>
        <v>18</v>
      </c>
      <c r="I48" s="64"/>
    </row>
    <row r="49" spans="2:13">
      <c r="B49" s="410">
        <v>45566</v>
      </c>
      <c r="C49" s="411">
        <f t="shared" si="0"/>
        <v>31</v>
      </c>
      <c r="D49" s="234">
        <f t="shared" si="4"/>
        <v>23</v>
      </c>
      <c r="E49" s="234">
        <f t="shared" si="1"/>
        <v>4</v>
      </c>
      <c r="F49" s="412">
        <f t="shared" si="2"/>
        <v>4</v>
      </c>
      <c r="G49" s="413">
        <v>2</v>
      </c>
      <c r="H49" s="414">
        <f t="shared" si="3"/>
        <v>21</v>
      </c>
      <c r="I49" s="64"/>
    </row>
    <row r="50" spans="2:13">
      <c r="B50" s="410">
        <v>45597</v>
      </c>
      <c r="C50" s="411">
        <f t="shared" si="0"/>
        <v>30</v>
      </c>
      <c r="D50" s="234">
        <f t="shared" si="4"/>
        <v>21</v>
      </c>
      <c r="E50" s="234">
        <f t="shared" si="1"/>
        <v>4</v>
      </c>
      <c r="F50" s="412">
        <f t="shared" si="2"/>
        <v>5</v>
      </c>
      <c r="G50" s="413">
        <v>0</v>
      </c>
      <c r="H50" s="414">
        <f t="shared" si="3"/>
        <v>21</v>
      </c>
      <c r="I50" s="64"/>
      <c r="M50" t="s">
        <v>957</v>
      </c>
    </row>
    <row r="51" spans="2:13" ht="17.25" thickBot="1">
      <c r="B51" s="415">
        <v>45627</v>
      </c>
      <c r="C51" s="416">
        <f t="shared" si="0"/>
        <v>31</v>
      </c>
      <c r="D51" s="417">
        <f t="shared" si="4"/>
        <v>22</v>
      </c>
      <c r="E51" s="417">
        <f t="shared" si="1"/>
        <v>5</v>
      </c>
      <c r="F51" s="418">
        <f t="shared" si="2"/>
        <v>4</v>
      </c>
      <c r="G51" s="419">
        <v>1</v>
      </c>
      <c r="H51" s="420">
        <f t="shared" si="3"/>
        <v>21</v>
      </c>
      <c r="I51" s="64"/>
      <c r="M51" t="s">
        <v>958</v>
      </c>
    </row>
    <row r="52" spans="2:13">
      <c r="B52" s="404">
        <v>45658</v>
      </c>
      <c r="C52" s="405">
        <f t="shared" si="0"/>
        <v>31</v>
      </c>
      <c r="D52" s="406">
        <f t="shared" si="4"/>
        <v>23</v>
      </c>
      <c r="E52" s="406">
        <f t="shared" si="1"/>
        <v>4</v>
      </c>
      <c r="F52" s="407">
        <f t="shared" si="2"/>
        <v>4</v>
      </c>
      <c r="G52" s="421"/>
      <c r="H52" s="409">
        <f t="shared" si="3"/>
        <v>23</v>
      </c>
      <c r="I52" s="64"/>
      <c r="M52" t="s">
        <v>959</v>
      </c>
    </row>
    <row r="53" spans="2:13">
      <c r="B53" s="410">
        <v>45689</v>
      </c>
      <c r="C53" s="411">
        <f t="shared" si="0"/>
        <v>28</v>
      </c>
      <c r="D53" s="234">
        <f t="shared" si="4"/>
        <v>20</v>
      </c>
      <c r="E53" s="234">
        <f t="shared" si="1"/>
        <v>4</v>
      </c>
      <c r="F53" s="412">
        <f t="shared" si="2"/>
        <v>4</v>
      </c>
      <c r="G53" s="413"/>
      <c r="H53" s="414">
        <f t="shared" si="3"/>
        <v>20</v>
      </c>
      <c r="I53" s="64"/>
      <c r="M53" t="s">
        <v>960</v>
      </c>
    </row>
    <row r="54" spans="2:13">
      <c r="B54" s="410">
        <v>45717</v>
      </c>
      <c r="C54" s="411">
        <f t="shared" si="0"/>
        <v>31</v>
      </c>
      <c r="D54" s="234">
        <f t="shared" si="4"/>
        <v>21</v>
      </c>
      <c r="E54" s="234">
        <f t="shared" si="1"/>
        <v>5</v>
      </c>
      <c r="F54" s="412">
        <f t="shared" si="2"/>
        <v>5</v>
      </c>
      <c r="G54" s="413"/>
      <c r="H54" s="414">
        <f t="shared" si="3"/>
        <v>21</v>
      </c>
      <c r="I54" s="64"/>
      <c r="M54" t="s">
        <v>961</v>
      </c>
    </row>
    <row r="55" spans="2:13">
      <c r="B55" s="410">
        <v>45748</v>
      </c>
      <c r="C55" s="411">
        <f t="shared" si="0"/>
        <v>30</v>
      </c>
      <c r="D55" s="234">
        <f t="shared" si="4"/>
        <v>22</v>
      </c>
      <c r="E55" s="234">
        <f t="shared" si="1"/>
        <v>4</v>
      </c>
      <c r="F55" s="412">
        <f t="shared" si="2"/>
        <v>4</v>
      </c>
      <c r="G55" s="413"/>
      <c r="H55" s="414">
        <f t="shared" si="3"/>
        <v>22</v>
      </c>
      <c r="I55" s="64"/>
    </row>
    <row r="56" spans="2:13">
      <c r="B56" s="378">
        <v>45778</v>
      </c>
      <c r="C56" s="411">
        <f t="shared" si="0"/>
        <v>31</v>
      </c>
      <c r="D56" s="234">
        <f t="shared" si="4"/>
        <v>22</v>
      </c>
      <c r="E56" s="234">
        <f t="shared" si="1"/>
        <v>4</v>
      </c>
      <c r="F56" s="412">
        <f t="shared" si="2"/>
        <v>5</v>
      </c>
      <c r="G56" s="413"/>
      <c r="H56" s="414">
        <f t="shared" si="3"/>
        <v>22</v>
      </c>
      <c r="I56" s="64" t="str">
        <f>TEXT(EOMONTH(B56,-1)+1,"aaaa")</f>
        <v>목요일</v>
      </c>
      <c r="M56" t="s">
        <v>962</v>
      </c>
    </row>
    <row r="57" spans="2:13">
      <c r="B57" s="410">
        <v>45809</v>
      </c>
      <c r="C57" s="411">
        <f t="shared" si="0"/>
        <v>30</v>
      </c>
      <c r="D57" s="234">
        <f t="shared" si="4"/>
        <v>21</v>
      </c>
      <c r="E57" s="234">
        <f t="shared" si="1"/>
        <v>5</v>
      </c>
      <c r="F57" s="412">
        <f t="shared" si="2"/>
        <v>4</v>
      </c>
      <c r="G57" s="413"/>
      <c r="H57" s="414">
        <f t="shared" si="3"/>
        <v>21</v>
      </c>
      <c r="I57" s="64"/>
      <c r="M57" t="s">
        <v>963</v>
      </c>
    </row>
    <row r="58" spans="2:13">
      <c r="B58" s="410">
        <v>45839</v>
      </c>
      <c r="C58" s="411">
        <f t="shared" si="0"/>
        <v>31</v>
      </c>
      <c r="D58" s="234">
        <f t="shared" si="4"/>
        <v>23</v>
      </c>
      <c r="E58" s="234">
        <f t="shared" si="1"/>
        <v>4</v>
      </c>
      <c r="F58" s="412">
        <f t="shared" si="2"/>
        <v>4</v>
      </c>
      <c r="G58" s="413"/>
      <c r="H58" s="414">
        <f t="shared" si="3"/>
        <v>23</v>
      </c>
      <c r="I58" s="64"/>
    </row>
    <row r="59" spans="2:13">
      <c r="B59" s="410">
        <v>45870</v>
      </c>
      <c r="C59" s="411">
        <f t="shared" si="0"/>
        <v>31</v>
      </c>
      <c r="D59" s="234">
        <f t="shared" si="4"/>
        <v>21</v>
      </c>
      <c r="E59" s="234">
        <f t="shared" si="1"/>
        <v>5</v>
      </c>
      <c r="F59" s="412">
        <f t="shared" si="2"/>
        <v>5</v>
      </c>
      <c r="G59" s="413"/>
      <c r="H59" s="414">
        <f t="shared" si="3"/>
        <v>21</v>
      </c>
      <c r="I59" s="64"/>
    </row>
    <row r="60" spans="2:13">
      <c r="B60" s="410">
        <v>45901</v>
      </c>
      <c r="C60" s="411">
        <f t="shared" si="0"/>
        <v>30</v>
      </c>
      <c r="D60" s="234">
        <f t="shared" si="4"/>
        <v>22</v>
      </c>
      <c r="E60" s="234">
        <f t="shared" si="1"/>
        <v>4</v>
      </c>
      <c r="F60" s="412">
        <f t="shared" si="2"/>
        <v>4</v>
      </c>
      <c r="G60" s="413"/>
      <c r="H60" s="414">
        <f t="shared" si="3"/>
        <v>22</v>
      </c>
      <c r="I60" s="64"/>
      <c r="M60" s="276" t="s">
        <v>964</v>
      </c>
    </row>
    <row r="61" spans="2:13">
      <c r="B61" s="410">
        <v>45931</v>
      </c>
      <c r="C61" s="411">
        <f t="shared" si="0"/>
        <v>31</v>
      </c>
      <c r="D61" s="234">
        <f t="shared" si="4"/>
        <v>23</v>
      </c>
      <c r="E61" s="234">
        <f t="shared" si="1"/>
        <v>4</v>
      </c>
      <c r="F61" s="412">
        <f t="shared" si="2"/>
        <v>4</v>
      </c>
      <c r="G61" s="413"/>
      <c r="H61" s="414">
        <f t="shared" si="3"/>
        <v>23</v>
      </c>
      <c r="I61" s="64"/>
      <c r="M61" t="s">
        <v>798</v>
      </c>
    </row>
    <row r="62" spans="2:13">
      <c r="B62" s="410">
        <v>45962</v>
      </c>
      <c r="C62" s="411">
        <f t="shared" si="0"/>
        <v>30</v>
      </c>
      <c r="D62" s="234">
        <f t="shared" si="4"/>
        <v>20</v>
      </c>
      <c r="E62" s="234">
        <f t="shared" si="1"/>
        <v>5</v>
      </c>
      <c r="F62" s="412">
        <f t="shared" si="2"/>
        <v>5</v>
      </c>
      <c r="G62" s="413"/>
      <c r="H62" s="414">
        <f t="shared" si="3"/>
        <v>20</v>
      </c>
      <c r="I62" s="64"/>
      <c r="M62" t="s">
        <v>965</v>
      </c>
    </row>
    <row r="63" spans="2:13" ht="17.25" thickBot="1">
      <c r="B63" s="415">
        <v>45992</v>
      </c>
      <c r="C63" s="416">
        <f t="shared" si="0"/>
        <v>31</v>
      </c>
      <c r="D63" s="417">
        <f t="shared" si="4"/>
        <v>23</v>
      </c>
      <c r="E63" s="417">
        <f t="shared" si="1"/>
        <v>4</v>
      </c>
      <c r="F63" s="418">
        <f t="shared" si="2"/>
        <v>4</v>
      </c>
      <c r="G63" s="419"/>
      <c r="H63" s="420">
        <f t="shared" si="3"/>
        <v>23</v>
      </c>
      <c r="I63" s="64"/>
      <c r="M63" t="s">
        <v>966</v>
      </c>
    </row>
    <row r="64" spans="2:13">
      <c r="B64" s="404">
        <v>46023</v>
      </c>
      <c r="C64" s="405">
        <f t="shared" si="0"/>
        <v>31</v>
      </c>
      <c r="D64" s="406">
        <f t="shared" si="4"/>
        <v>22</v>
      </c>
      <c r="E64" s="406">
        <f t="shared" si="1"/>
        <v>4</v>
      </c>
      <c r="F64" s="407">
        <f t="shared" si="2"/>
        <v>5</v>
      </c>
      <c r="G64" s="421"/>
      <c r="H64" s="409">
        <f t="shared" si="3"/>
        <v>22</v>
      </c>
      <c r="I64" s="64"/>
    </row>
    <row r="65" spans="2:14">
      <c r="B65" s="410">
        <v>46054</v>
      </c>
      <c r="C65" s="411">
        <f t="shared" si="0"/>
        <v>28</v>
      </c>
      <c r="D65" s="234">
        <f t="shared" si="4"/>
        <v>20</v>
      </c>
      <c r="E65" s="234">
        <f t="shared" si="1"/>
        <v>4</v>
      </c>
      <c r="F65" s="412">
        <f t="shared" si="2"/>
        <v>4</v>
      </c>
      <c r="G65" s="413"/>
      <c r="H65" s="414">
        <f t="shared" si="3"/>
        <v>20</v>
      </c>
      <c r="I65" s="64"/>
      <c r="M65" s="276" t="s">
        <v>795</v>
      </c>
    </row>
    <row r="66" spans="2:14">
      <c r="B66" s="410">
        <v>46082</v>
      </c>
      <c r="C66" s="411">
        <f t="shared" si="0"/>
        <v>31</v>
      </c>
      <c r="D66" s="234">
        <f t="shared" si="4"/>
        <v>22</v>
      </c>
      <c r="E66" s="234">
        <f t="shared" si="1"/>
        <v>5</v>
      </c>
      <c r="F66" s="412">
        <f t="shared" si="2"/>
        <v>4</v>
      </c>
      <c r="G66" s="413"/>
      <c r="H66" s="414">
        <f t="shared" si="3"/>
        <v>22</v>
      </c>
      <c r="I66" s="64"/>
      <c r="M66" t="s">
        <v>967</v>
      </c>
    </row>
    <row r="67" spans="2:14">
      <c r="B67" s="410">
        <v>46113</v>
      </c>
      <c r="C67" s="411">
        <f t="shared" si="0"/>
        <v>30</v>
      </c>
      <c r="D67" s="234">
        <f t="shared" si="4"/>
        <v>22</v>
      </c>
      <c r="E67" s="234">
        <f t="shared" si="1"/>
        <v>4</v>
      </c>
      <c r="F67" s="412">
        <f t="shared" si="2"/>
        <v>4</v>
      </c>
      <c r="G67" s="413"/>
      <c r="H67" s="414">
        <f t="shared" si="3"/>
        <v>22</v>
      </c>
      <c r="I67" s="64"/>
      <c r="M67" t="s">
        <v>968</v>
      </c>
    </row>
    <row r="68" spans="2:14">
      <c r="B68" s="378">
        <v>46143</v>
      </c>
      <c r="C68" s="411">
        <f t="shared" si="0"/>
        <v>31</v>
      </c>
      <c r="D68" s="234">
        <f t="shared" si="4"/>
        <v>21</v>
      </c>
      <c r="E68" s="234">
        <f t="shared" si="1"/>
        <v>5</v>
      </c>
      <c r="F68" s="412">
        <f t="shared" si="2"/>
        <v>5</v>
      </c>
      <c r="G68" s="413"/>
      <c r="H68" s="414">
        <f t="shared" si="3"/>
        <v>21</v>
      </c>
      <c r="I68" s="64" t="str">
        <f>TEXT(EOMONTH(B68,-1)+1,"aaaa")</f>
        <v>금요일</v>
      </c>
      <c r="M68" t="s">
        <v>969</v>
      </c>
    </row>
    <row r="69" spans="2:14">
      <c r="B69" s="410">
        <v>46174</v>
      </c>
      <c r="C69" s="411">
        <f t="shared" ref="C69:C132" si="5">EOMONTH(B69,0)-EOMONTH(B69,-1)</f>
        <v>30</v>
      </c>
      <c r="D69" s="234">
        <f t="shared" si="4"/>
        <v>22</v>
      </c>
      <c r="E69" s="234">
        <f t="shared" ref="E69:E132" si="6">CEILING((DAY(EOMONTH(B69,0))-MOD(8-WEEKDAY(B69),7))/7,1)</f>
        <v>4</v>
      </c>
      <c r="F69" s="412">
        <f t="shared" ref="F69:F132" si="7">C69-D69-E69</f>
        <v>4</v>
      </c>
      <c r="G69" s="413"/>
      <c r="H69" s="414">
        <f t="shared" ref="H69:H132" si="8">D69-G69</f>
        <v>22</v>
      </c>
      <c r="I69" s="64"/>
      <c r="M69" t="s">
        <v>970</v>
      </c>
    </row>
    <row r="70" spans="2:14">
      <c r="B70" s="410">
        <v>46204</v>
      </c>
      <c r="C70" s="411">
        <f t="shared" si="5"/>
        <v>31</v>
      </c>
      <c r="D70" s="234">
        <f t="shared" ref="D70:D133" si="9">NETWORKDAYS(EOMONTH(B70,-1)+1,EOMONTH(B70,0))</f>
        <v>23</v>
      </c>
      <c r="E70" s="234">
        <f t="shared" si="6"/>
        <v>4</v>
      </c>
      <c r="F70" s="412">
        <f t="shared" si="7"/>
        <v>4</v>
      </c>
      <c r="G70" s="413"/>
      <c r="H70" s="414">
        <f t="shared" si="8"/>
        <v>23</v>
      </c>
      <c r="I70" s="64"/>
    </row>
    <row r="71" spans="2:14">
      <c r="B71" s="410">
        <v>46235</v>
      </c>
      <c r="C71" s="411">
        <f t="shared" si="5"/>
        <v>31</v>
      </c>
      <c r="D71" s="234">
        <f t="shared" si="9"/>
        <v>21</v>
      </c>
      <c r="E71" s="234">
        <f t="shared" si="6"/>
        <v>5</v>
      </c>
      <c r="F71" s="412">
        <f t="shared" si="7"/>
        <v>5</v>
      </c>
      <c r="G71" s="413"/>
      <c r="H71" s="414">
        <f t="shared" si="8"/>
        <v>21</v>
      </c>
      <c r="I71" s="64"/>
    </row>
    <row r="72" spans="2:14">
      <c r="B72" s="410">
        <v>46266</v>
      </c>
      <c r="C72" s="411">
        <f t="shared" si="5"/>
        <v>30</v>
      </c>
      <c r="D72" s="234">
        <f t="shared" si="9"/>
        <v>22</v>
      </c>
      <c r="E72" s="234">
        <f t="shared" si="6"/>
        <v>4</v>
      </c>
      <c r="F72" s="412">
        <f t="shared" si="7"/>
        <v>4</v>
      </c>
      <c r="G72" s="413"/>
      <c r="H72" s="414">
        <f t="shared" si="8"/>
        <v>22</v>
      </c>
      <c r="I72" s="64"/>
      <c r="M72" s="276" t="s">
        <v>971</v>
      </c>
    </row>
    <row r="73" spans="2:14">
      <c r="B73" s="410">
        <v>46296</v>
      </c>
      <c r="C73" s="411">
        <f t="shared" si="5"/>
        <v>31</v>
      </c>
      <c r="D73" s="234">
        <f t="shared" si="9"/>
        <v>22</v>
      </c>
      <c r="E73" s="234">
        <f t="shared" si="6"/>
        <v>4</v>
      </c>
      <c r="F73" s="412">
        <f t="shared" si="7"/>
        <v>5</v>
      </c>
      <c r="G73" s="413"/>
      <c r="H73" s="414">
        <f t="shared" si="8"/>
        <v>22</v>
      </c>
      <c r="I73" s="64"/>
      <c r="M73" s="422" t="s">
        <v>972</v>
      </c>
    </row>
    <row r="74" spans="2:14">
      <c r="B74" s="410">
        <v>46327</v>
      </c>
      <c r="C74" s="411">
        <f t="shared" si="5"/>
        <v>30</v>
      </c>
      <c r="D74" s="234">
        <f t="shared" si="9"/>
        <v>21</v>
      </c>
      <c r="E74" s="234">
        <f t="shared" si="6"/>
        <v>5</v>
      </c>
      <c r="F74" s="412">
        <f t="shared" si="7"/>
        <v>4</v>
      </c>
      <c r="G74" s="413"/>
      <c r="H74" s="414">
        <f t="shared" si="8"/>
        <v>21</v>
      </c>
      <c r="I74" s="64"/>
      <c r="M74" t="s">
        <v>973</v>
      </c>
    </row>
    <row r="75" spans="2:14" ht="17.25" thickBot="1">
      <c r="B75" s="415">
        <v>46357</v>
      </c>
      <c r="C75" s="416">
        <f t="shared" si="5"/>
        <v>31</v>
      </c>
      <c r="D75" s="417">
        <f t="shared" si="9"/>
        <v>23</v>
      </c>
      <c r="E75" s="417">
        <f t="shared" si="6"/>
        <v>4</v>
      </c>
      <c r="F75" s="418">
        <f t="shared" si="7"/>
        <v>4</v>
      </c>
      <c r="G75" s="419"/>
      <c r="H75" s="420">
        <f t="shared" si="8"/>
        <v>23</v>
      </c>
      <c r="I75" s="64"/>
      <c r="M75" t="s">
        <v>974</v>
      </c>
    </row>
    <row r="76" spans="2:14">
      <c r="B76" s="404">
        <v>46388</v>
      </c>
      <c r="C76" s="405">
        <f t="shared" si="5"/>
        <v>31</v>
      </c>
      <c r="D76" s="406">
        <f t="shared" si="9"/>
        <v>21</v>
      </c>
      <c r="E76" s="406">
        <f t="shared" si="6"/>
        <v>5</v>
      </c>
      <c r="F76" s="407">
        <f t="shared" si="7"/>
        <v>5</v>
      </c>
      <c r="G76" s="421"/>
      <c r="H76" s="409">
        <f t="shared" si="8"/>
        <v>21</v>
      </c>
      <c r="I76" s="64"/>
    </row>
    <row r="77" spans="2:14">
      <c r="B77" s="410">
        <v>46419</v>
      </c>
      <c r="C77" s="411">
        <f t="shared" si="5"/>
        <v>28</v>
      </c>
      <c r="D77" s="234">
        <f t="shared" si="9"/>
        <v>20</v>
      </c>
      <c r="E77" s="234">
        <f t="shared" si="6"/>
        <v>4</v>
      </c>
      <c r="F77" s="412">
        <f t="shared" si="7"/>
        <v>4</v>
      </c>
      <c r="G77" s="413"/>
      <c r="H77" s="414">
        <f t="shared" si="8"/>
        <v>20</v>
      </c>
      <c r="I77" s="64"/>
      <c r="M77" s="423" t="s">
        <v>803</v>
      </c>
      <c r="N77" s="423"/>
    </row>
    <row r="78" spans="2:14">
      <c r="B78" s="410">
        <v>46447</v>
      </c>
      <c r="C78" s="411">
        <f t="shared" si="5"/>
        <v>31</v>
      </c>
      <c r="D78" s="234">
        <f t="shared" si="9"/>
        <v>23</v>
      </c>
      <c r="E78" s="234">
        <f t="shared" si="6"/>
        <v>4</v>
      </c>
      <c r="F78" s="412">
        <f t="shared" si="7"/>
        <v>4</v>
      </c>
      <c r="G78" s="413"/>
      <c r="H78" s="414">
        <f t="shared" si="8"/>
        <v>23</v>
      </c>
      <c r="I78" s="64"/>
      <c r="M78" s="423" t="s">
        <v>804</v>
      </c>
      <c r="N78" s="423"/>
    </row>
    <row r="79" spans="2:14">
      <c r="B79" s="410">
        <v>46478</v>
      </c>
      <c r="C79" s="411">
        <f t="shared" si="5"/>
        <v>30</v>
      </c>
      <c r="D79" s="234">
        <f t="shared" si="9"/>
        <v>22</v>
      </c>
      <c r="E79" s="234">
        <f t="shared" si="6"/>
        <v>4</v>
      </c>
      <c r="F79" s="412">
        <f t="shared" si="7"/>
        <v>4</v>
      </c>
      <c r="G79" s="413"/>
      <c r="H79" s="414">
        <f t="shared" si="8"/>
        <v>22</v>
      </c>
      <c r="I79" s="64"/>
      <c r="M79" s="423" t="s">
        <v>805</v>
      </c>
      <c r="N79" s="423"/>
    </row>
    <row r="80" spans="2:14">
      <c r="B80" s="378">
        <v>46508</v>
      </c>
      <c r="C80" s="411">
        <f t="shared" si="5"/>
        <v>31</v>
      </c>
      <c r="D80" s="234">
        <f t="shared" si="9"/>
        <v>21</v>
      </c>
      <c r="E80" s="234">
        <f t="shared" si="6"/>
        <v>5</v>
      </c>
      <c r="F80" s="412">
        <f t="shared" si="7"/>
        <v>5</v>
      </c>
      <c r="G80" s="413"/>
      <c r="H80" s="414">
        <f t="shared" si="8"/>
        <v>21</v>
      </c>
      <c r="I80" s="64" t="str">
        <f>TEXT(EOMONTH(B80,-1)+1,"aaaa")</f>
        <v>토요일</v>
      </c>
      <c r="M80" s="423" t="s">
        <v>806</v>
      </c>
      <c r="N80" s="423"/>
    </row>
    <row r="81" spans="2:14">
      <c r="B81" s="410">
        <v>46539</v>
      </c>
      <c r="C81" s="411">
        <f t="shared" si="5"/>
        <v>30</v>
      </c>
      <c r="D81" s="234">
        <f t="shared" si="9"/>
        <v>22</v>
      </c>
      <c r="E81" s="234">
        <f t="shared" si="6"/>
        <v>4</v>
      </c>
      <c r="F81" s="412">
        <f t="shared" si="7"/>
        <v>4</v>
      </c>
      <c r="G81" s="413"/>
      <c r="H81" s="414">
        <f t="shared" si="8"/>
        <v>22</v>
      </c>
      <c r="I81" s="64"/>
      <c r="M81" s="66" t="s">
        <v>807</v>
      </c>
    </row>
    <row r="82" spans="2:14">
      <c r="B82" s="410">
        <v>46569</v>
      </c>
      <c r="C82" s="411">
        <f t="shared" si="5"/>
        <v>31</v>
      </c>
      <c r="D82" s="234">
        <f t="shared" si="9"/>
        <v>22</v>
      </c>
      <c r="E82" s="234">
        <f t="shared" si="6"/>
        <v>4</v>
      </c>
      <c r="F82" s="412">
        <f t="shared" si="7"/>
        <v>5</v>
      </c>
      <c r="G82" s="413"/>
      <c r="H82" s="414">
        <f t="shared" si="8"/>
        <v>22</v>
      </c>
      <c r="I82" s="64"/>
      <c r="M82" s="423" t="s">
        <v>808</v>
      </c>
      <c r="N82" s="423"/>
    </row>
    <row r="83" spans="2:14">
      <c r="B83" s="410">
        <v>46600</v>
      </c>
      <c r="C83" s="411">
        <f t="shared" si="5"/>
        <v>31</v>
      </c>
      <c r="D83" s="234">
        <f t="shared" si="9"/>
        <v>22</v>
      </c>
      <c r="E83" s="234">
        <f t="shared" si="6"/>
        <v>5</v>
      </c>
      <c r="F83" s="412">
        <f t="shared" si="7"/>
        <v>4</v>
      </c>
      <c r="G83" s="413"/>
      <c r="H83" s="414">
        <f t="shared" si="8"/>
        <v>22</v>
      </c>
      <c r="I83" s="64"/>
      <c r="M83" s="423" t="s">
        <v>809</v>
      </c>
      <c r="N83" s="423"/>
    </row>
    <row r="84" spans="2:14">
      <c r="B84" s="410">
        <v>46631</v>
      </c>
      <c r="C84" s="411">
        <f t="shared" si="5"/>
        <v>30</v>
      </c>
      <c r="D84" s="234">
        <f t="shared" si="9"/>
        <v>22</v>
      </c>
      <c r="E84" s="234">
        <f t="shared" si="6"/>
        <v>4</v>
      </c>
      <c r="F84" s="412">
        <f t="shared" si="7"/>
        <v>4</v>
      </c>
      <c r="G84" s="413"/>
      <c r="H84" s="414">
        <f t="shared" si="8"/>
        <v>22</v>
      </c>
      <c r="I84" s="64"/>
      <c r="M84" s="423" t="s">
        <v>810</v>
      </c>
      <c r="N84" s="423"/>
    </row>
    <row r="85" spans="2:14">
      <c r="B85" s="410">
        <v>46661</v>
      </c>
      <c r="C85" s="411">
        <f t="shared" si="5"/>
        <v>31</v>
      </c>
      <c r="D85" s="234">
        <f t="shared" si="9"/>
        <v>21</v>
      </c>
      <c r="E85" s="234">
        <f t="shared" si="6"/>
        <v>5</v>
      </c>
      <c r="F85" s="412">
        <f t="shared" si="7"/>
        <v>5</v>
      </c>
      <c r="G85" s="413"/>
      <c r="H85" s="414">
        <f t="shared" si="8"/>
        <v>21</v>
      </c>
      <c r="I85" s="64"/>
      <c r="M85" s="423" t="s">
        <v>811</v>
      </c>
      <c r="N85" s="423"/>
    </row>
    <row r="86" spans="2:14">
      <c r="B86" s="410">
        <v>46692</v>
      </c>
      <c r="C86" s="411">
        <f t="shared" si="5"/>
        <v>30</v>
      </c>
      <c r="D86" s="234">
        <f t="shared" si="9"/>
        <v>22</v>
      </c>
      <c r="E86" s="234">
        <f t="shared" si="6"/>
        <v>4</v>
      </c>
      <c r="F86" s="412">
        <f t="shared" si="7"/>
        <v>4</v>
      </c>
      <c r="G86" s="413"/>
      <c r="H86" s="414">
        <f t="shared" si="8"/>
        <v>22</v>
      </c>
      <c r="I86" s="64"/>
      <c r="M86" s="423" t="s">
        <v>812</v>
      </c>
      <c r="N86" s="423"/>
    </row>
    <row r="87" spans="2:14" ht="17.25" thickBot="1">
      <c r="B87" s="415">
        <v>46722</v>
      </c>
      <c r="C87" s="416">
        <f t="shared" si="5"/>
        <v>31</v>
      </c>
      <c r="D87" s="417">
        <f t="shared" si="9"/>
        <v>23</v>
      </c>
      <c r="E87" s="417">
        <f t="shared" si="6"/>
        <v>4</v>
      </c>
      <c r="F87" s="418">
        <f t="shared" si="7"/>
        <v>4</v>
      </c>
      <c r="G87" s="419"/>
      <c r="H87" s="420">
        <f t="shared" si="8"/>
        <v>23</v>
      </c>
      <c r="I87" s="64"/>
      <c r="M87" s="279" t="s">
        <v>975</v>
      </c>
    </row>
    <row r="88" spans="2:14">
      <c r="B88" s="404">
        <v>46753</v>
      </c>
      <c r="C88" s="405">
        <f t="shared" si="5"/>
        <v>31</v>
      </c>
      <c r="D88" s="406">
        <f t="shared" si="9"/>
        <v>21</v>
      </c>
      <c r="E88" s="406">
        <f t="shared" si="6"/>
        <v>5</v>
      </c>
      <c r="F88" s="407">
        <f t="shared" si="7"/>
        <v>5</v>
      </c>
      <c r="G88" s="421"/>
      <c r="H88" s="409">
        <f t="shared" si="8"/>
        <v>21</v>
      </c>
      <c r="I88" s="64"/>
      <c r="M88" t="s">
        <v>814</v>
      </c>
    </row>
    <row r="89" spans="2:14">
      <c r="B89" s="410">
        <v>46784</v>
      </c>
      <c r="C89" s="411">
        <f t="shared" si="5"/>
        <v>29</v>
      </c>
      <c r="D89" s="234">
        <f t="shared" si="9"/>
        <v>21</v>
      </c>
      <c r="E89" s="234">
        <f t="shared" si="6"/>
        <v>4</v>
      </c>
      <c r="F89" s="412">
        <f t="shared" si="7"/>
        <v>4</v>
      </c>
      <c r="G89" s="413"/>
      <c r="H89" s="414">
        <f t="shared" si="8"/>
        <v>21</v>
      </c>
      <c r="I89" s="64"/>
    </row>
    <row r="90" spans="2:14">
      <c r="B90" s="410">
        <v>46813</v>
      </c>
      <c r="C90" s="411">
        <f t="shared" si="5"/>
        <v>31</v>
      </c>
      <c r="D90" s="234">
        <f t="shared" si="9"/>
        <v>23</v>
      </c>
      <c r="E90" s="234">
        <f t="shared" si="6"/>
        <v>4</v>
      </c>
      <c r="F90" s="412">
        <f t="shared" si="7"/>
        <v>4</v>
      </c>
      <c r="G90" s="413"/>
      <c r="H90" s="414">
        <f t="shared" si="8"/>
        <v>23</v>
      </c>
      <c r="I90" s="64"/>
      <c r="M90" s="276" t="s">
        <v>971</v>
      </c>
    </row>
    <row r="91" spans="2:14">
      <c r="B91" s="410">
        <v>46844</v>
      </c>
      <c r="C91" s="411">
        <f t="shared" si="5"/>
        <v>30</v>
      </c>
      <c r="D91" s="234">
        <f t="shared" si="9"/>
        <v>20</v>
      </c>
      <c r="E91" s="234">
        <f t="shared" si="6"/>
        <v>5</v>
      </c>
      <c r="F91" s="412">
        <f t="shared" si="7"/>
        <v>5</v>
      </c>
      <c r="G91" s="413"/>
      <c r="H91" s="414">
        <f t="shared" si="8"/>
        <v>20</v>
      </c>
      <c r="I91" s="64"/>
      <c r="M91" s="422" t="s">
        <v>976</v>
      </c>
    </row>
    <row r="92" spans="2:14">
      <c r="B92" s="378">
        <v>46874</v>
      </c>
      <c r="C92" s="411">
        <f t="shared" si="5"/>
        <v>31</v>
      </c>
      <c r="D92" s="234">
        <f t="shared" si="9"/>
        <v>23</v>
      </c>
      <c r="E92" s="234">
        <f t="shared" si="6"/>
        <v>4</v>
      </c>
      <c r="F92" s="412">
        <f t="shared" si="7"/>
        <v>4</v>
      </c>
      <c r="G92" s="413"/>
      <c r="H92" s="414">
        <f t="shared" si="8"/>
        <v>23</v>
      </c>
      <c r="I92" s="64" t="str">
        <f>TEXT(EOMONTH(B92,-1)+1,"aaaa")</f>
        <v>월요일</v>
      </c>
    </row>
    <row r="93" spans="2:14">
      <c r="B93" s="410">
        <v>46905</v>
      </c>
      <c r="C93" s="411">
        <f t="shared" si="5"/>
        <v>30</v>
      </c>
      <c r="D93" s="234">
        <f t="shared" si="9"/>
        <v>22</v>
      </c>
      <c r="E93" s="234">
        <f t="shared" si="6"/>
        <v>4</v>
      </c>
      <c r="F93" s="412">
        <f t="shared" si="7"/>
        <v>4</v>
      </c>
      <c r="G93" s="413"/>
      <c r="H93" s="414">
        <f t="shared" si="8"/>
        <v>22</v>
      </c>
      <c r="I93" s="64"/>
      <c r="M93" t="s">
        <v>977</v>
      </c>
    </row>
    <row r="94" spans="2:14">
      <c r="B94" s="410">
        <v>46935</v>
      </c>
      <c r="C94" s="411">
        <f t="shared" si="5"/>
        <v>31</v>
      </c>
      <c r="D94" s="234">
        <f t="shared" si="9"/>
        <v>21</v>
      </c>
      <c r="E94" s="234">
        <f t="shared" si="6"/>
        <v>5</v>
      </c>
      <c r="F94" s="412">
        <f t="shared" si="7"/>
        <v>5</v>
      </c>
      <c r="G94" s="413"/>
      <c r="H94" s="414">
        <f t="shared" si="8"/>
        <v>21</v>
      </c>
      <c r="I94" s="64"/>
      <c r="M94" t="s">
        <v>978</v>
      </c>
    </row>
    <row r="95" spans="2:14">
      <c r="B95" s="410">
        <v>46966</v>
      </c>
      <c r="C95" s="411">
        <f t="shared" si="5"/>
        <v>31</v>
      </c>
      <c r="D95" s="234">
        <f t="shared" si="9"/>
        <v>23</v>
      </c>
      <c r="E95" s="234">
        <f t="shared" si="6"/>
        <v>4</v>
      </c>
      <c r="F95" s="412">
        <f t="shared" si="7"/>
        <v>4</v>
      </c>
      <c r="G95" s="413"/>
      <c r="H95" s="414">
        <f t="shared" si="8"/>
        <v>23</v>
      </c>
      <c r="I95" s="64"/>
    </row>
    <row r="96" spans="2:14">
      <c r="B96" s="410">
        <v>46997</v>
      </c>
      <c r="C96" s="411">
        <f t="shared" si="5"/>
        <v>30</v>
      </c>
      <c r="D96" s="234">
        <f t="shared" si="9"/>
        <v>21</v>
      </c>
      <c r="E96" s="234">
        <f t="shared" si="6"/>
        <v>4</v>
      </c>
      <c r="F96" s="412">
        <f t="shared" si="7"/>
        <v>5</v>
      </c>
      <c r="G96" s="413"/>
      <c r="H96" s="414">
        <f t="shared" si="8"/>
        <v>21</v>
      </c>
      <c r="I96" s="64"/>
      <c r="M96" t="s">
        <v>979</v>
      </c>
    </row>
    <row r="97" spans="2:13">
      <c r="B97" s="410">
        <v>47027</v>
      </c>
      <c r="C97" s="411">
        <f t="shared" si="5"/>
        <v>31</v>
      </c>
      <c r="D97" s="234">
        <f t="shared" si="9"/>
        <v>22</v>
      </c>
      <c r="E97" s="234">
        <f t="shared" si="6"/>
        <v>5</v>
      </c>
      <c r="F97" s="412">
        <f t="shared" si="7"/>
        <v>4</v>
      </c>
      <c r="G97" s="413"/>
      <c r="H97" s="414">
        <f t="shared" si="8"/>
        <v>22</v>
      </c>
      <c r="I97" s="64"/>
      <c r="M97" t="s">
        <v>980</v>
      </c>
    </row>
    <row r="98" spans="2:13">
      <c r="B98" s="410">
        <v>47058</v>
      </c>
      <c r="C98" s="411">
        <f t="shared" si="5"/>
        <v>30</v>
      </c>
      <c r="D98" s="234">
        <f t="shared" si="9"/>
        <v>22</v>
      </c>
      <c r="E98" s="234">
        <f t="shared" si="6"/>
        <v>4</v>
      </c>
      <c r="F98" s="412">
        <f t="shared" si="7"/>
        <v>4</v>
      </c>
      <c r="G98" s="413"/>
      <c r="H98" s="414">
        <f t="shared" si="8"/>
        <v>22</v>
      </c>
      <c r="I98" s="64"/>
      <c r="M98" t="s">
        <v>981</v>
      </c>
    </row>
    <row r="99" spans="2:13" ht="17.25" thickBot="1">
      <c r="B99" s="415">
        <v>47088</v>
      </c>
      <c r="C99" s="416">
        <f t="shared" si="5"/>
        <v>31</v>
      </c>
      <c r="D99" s="417">
        <f t="shared" si="9"/>
        <v>21</v>
      </c>
      <c r="E99" s="417">
        <f t="shared" si="6"/>
        <v>5</v>
      </c>
      <c r="F99" s="418">
        <f t="shared" si="7"/>
        <v>5</v>
      </c>
      <c r="G99" s="419"/>
      <c r="H99" s="420">
        <f t="shared" si="8"/>
        <v>21</v>
      </c>
      <c r="I99" s="64"/>
      <c r="M99" t="s">
        <v>982</v>
      </c>
    </row>
    <row r="100" spans="2:13">
      <c r="B100" s="404">
        <v>47119</v>
      </c>
      <c r="C100" s="405">
        <f t="shared" si="5"/>
        <v>31</v>
      </c>
      <c r="D100" s="406">
        <f t="shared" si="9"/>
        <v>23</v>
      </c>
      <c r="E100" s="406">
        <f t="shared" si="6"/>
        <v>4</v>
      </c>
      <c r="F100" s="407">
        <f t="shared" si="7"/>
        <v>4</v>
      </c>
      <c r="G100" s="421"/>
      <c r="H100" s="409">
        <f t="shared" si="8"/>
        <v>23</v>
      </c>
      <c r="I100" s="64"/>
    </row>
    <row r="101" spans="2:13">
      <c r="B101" s="410">
        <v>47150</v>
      </c>
      <c r="C101" s="411">
        <f t="shared" si="5"/>
        <v>28</v>
      </c>
      <c r="D101" s="234">
        <f t="shared" si="9"/>
        <v>20</v>
      </c>
      <c r="E101" s="234">
        <f t="shared" si="6"/>
        <v>4</v>
      </c>
      <c r="F101" s="412">
        <f t="shared" si="7"/>
        <v>4</v>
      </c>
      <c r="G101" s="413"/>
      <c r="H101" s="414">
        <f t="shared" si="8"/>
        <v>20</v>
      </c>
      <c r="I101" s="64"/>
      <c r="M101" t="s">
        <v>983</v>
      </c>
    </row>
    <row r="102" spans="2:13">
      <c r="B102" s="410">
        <v>47178</v>
      </c>
      <c r="C102" s="411">
        <f t="shared" si="5"/>
        <v>31</v>
      </c>
      <c r="D102" s="234">
        <f t="shared" si="9"/>
        <v>22</v>
      </c>
      <c r="E102" s="234">
        <f t="shared" si="6"/>
        <v>4</v>
      </c>
      <c r="F102" s="412">
        <f t="shared" si="7"/>
        <v>5</v>
      </c>
      <c r="G102" s="413"/>
      <c r="H102" s="414">
        <f t="shared" si="8"/>
        <v>22</v>
      </c>
      <c r="I102" s="64"/>
    </row>
    <row r="103" spans="2:13">
      <c r="B103" s="410">
        <v>47209</v>
      </c>
      <c r="C103" s="411">
        <f t="shared" si="5"/>
        <v>30</v>
      </c>
      <c r="D103" s="234">
        <f t="shared" si="9"/>
        <v>21</v>
      </c>
      <c r="E103" s="234">
        <f t="shared" si="6"/>
        <v>5</v>
      </c>
      <c r="F103" s="412">
        <f t="shared" si="7"/>
        <v>4</v>
      </c>
      <c r="G103" s="413"/>
      <c r="H103" s="414">
        <f t="shared" si="8"/>
        <v>21</v>
      </c>
      <c r="I103" s="64"/>
      <c r="M103" t="s">
        <v>984</v>
      </c>
    </row>
    <row r="104" spans="2:13">
      <c r="B104" s="378">
        <v>47239</v>
      </c>
      <c r="C104" s="411">
        <f t="shared" si="5"/>
        <v>31</v>
      </c>
      <c r="D104" s="234">
        <f t="shared" si="9"/>
        <v>23</v>
      </c>
      <c r="E104" s="234">
        <f t="shared" si="6"/>
        <v>4</v>
      </c>
      <c r="F104" s="412">
        <f t="shared" si="7"/>
        <v>4</v>
      </c>
      <c r="G104" s="413"/>
      <c r="H104" s="414">
        <f t="shared" si="8"/>
        <v>23</v>
      </c>
      <c r="I104" s="64" t="str">
        <f>TEXT(EOMONTH(B104,-1)+1,"aaaa")</f>
        <v>화요일</v>
      </c>
      <c r="M104" s="279" t="s">
        <v>985</v>
      </c>
    </row>
    <row r="105" spans="2:13">
      <c r="B105" s="410">
        <v>47270</v>
      </c>
      <c r="C105" s="411">
        <f t="shared" si="5"/>
        <v>30</v>
      </c>
      <c r="D105" s="234">
        <f t="shared" si="9"/>
        <v>21</v>
      </c>
      <c r="E105" s="234">
        <f t="shared" si="6"/>
        <v>4</v>
      </c>
      <c r="F105" s="412">
        <f t="shared" si="7"/>
        <v>5</v>
      </c>
      <c r="G105" s="413"/>
      <c r="H105" s="414">
        <f t="shared" si="8"/>
        <v>21</v>
      </c>
      <c r="I105" s="64"/>
    </row>
    <row r="106" spans="2:13">
      <c r="B106" s="410">
        <v>47300</v>
      </c>
      <c r="C106" s="411">
        <f t="shared" si="5"/>
        <v>31</v>
      </c>
      <c r="D106" s="234">
        <f t="shared" si="9"/>
        <v>22</v>
      </c>
      <c r="E106" s="234">
        <f t="shared" si="6"/>
        <v>5</v>
      </c>
      <c r="F106" s="412">
        <f t="shared" si="7"/>
        <v>4</v>
      </c>
      <c r="G106" s="413"/>
      <c r="H106" s="414">
        <f t="shared" si="8"/>
        <v>22</v>
      </c>
      <c r="I106" s="64"/>
      <c r="M106" t="s">
        <v>986</v>
      </c>
    </row>
    <row r="107" spans="2:13">
      <c r="B107" s="410">
        <v>47331</v>
      </c>
      <c r="C107" s="411">
        <f t="shared" si="5"/>
        <v>31</v>
      </c>
      <c r="D107" s="234">
        <f t="shared" si="9"/>
        <v>23</v>
      </c>
      <c r="E107" s="234">
        <f t="shared" si="6"/>
        <v>4</v>
      </c>
      <c r="F107" s="412">
        <f t="shared" si="7"/>
        <v>4</v>
      </c>
      <c r="G107" s="413"/>
      <c r="H107" s="414">
        <f t="shared" si="8"/>
        <v>23</v>
      </c>
      <c r="I107" s="64"/>
      <c r="M107" t="s">
        <v>987</v>
      </c>
    </row>
    <row r="108" spans="2:13">
      <c r="B108" s="410">
        <v>47362</v>
      </c>
      <c r="C108" s="411">
        <f t="shared" si="5"/>
        <v>30</v>
      </c>
      <c r="D108" s="234">
        <f t="shared" si="9"/>
        <v>20</v>
      </c>
      <c r="E108" s="234">
        <f t="shared" si="6"/>
        <v>5</v>
      </c>
      <c r="F108" s="412">
        <f t="shared" si="7"/>
        <v>5</v>
      </c>
      <c r="G108" s="413"/>
      <c r="H108" s="414">
        <f t="shared" si="8"/>
        <v>20</v>
      </c>
      <c r="I108" s="64"/>
      <c r="M108" t="s">
        <v>988</v>
      </c>
    </row>
    <row r="109" spans="2:13">
      <c r="B109" s="410">
        <v>47392</v>
      </c>
      <c r="C109" s="411">
        <f t="shared" si="5"/>
        <v>31</v>
      </c>
      <c r="D109" s="234">
        <f t="shared" si="9"/>
        <v>23</v>
      </c>
      <c r="E109" s="234">
        <f t="shared" si="6"/>
        <v>4</v>
      </c>
      <c r="F109" s="412">
        <f t="shared" si="7"/>
        <v>4</v>
      </c>
      <c r="G109" s="413"/>
      <c r="H109" s="414">
        <f t="shared" si="8"/>
        <v>23</v>
      </c>
      <c r="I109" s="64"/>
      <c r="M109" t="s">
        <v>989</v>
      </c>
    </row>
    <row r="110" spans="2:13">
      <c r="B110" s="410">
        <v>47423</v>
      </c>
      <c r="C110" s="411">
        <f t="shared" si="5"/>
        <v>30</v>
      </c>
      <c r="D110" s="234">
        <f t="shared" si="9"/>
        <v>22</v>
      </c>
      <c r="E110" s="234">
        <f t="shared" si="6"/>
        <v>4</v>
      </c>
      <c r="F110" s="412">
        <f t="shared" si="7"/>
        <v>4</v>
      </c>
      <c r="G110" s="413"/>
      <c r="H110" s="414">
        <f t="shared" si="8"/>
        <v>22</v>
      </c>
      <c r="I110" s="64"/>
      <c r="M110" t="s">
        <v>990</v>
      </c>
    </row>
    <row r="111" spans="2:13" ht="17.25" thickBot="1">
      <c r="B111" s="415">
        <v>47453</v>
      </c>
      <c r="C111" s="416">
        <f t="shared" si="5"/>
        <v>31</v>
      </c>
      <c r="D111" s="417">
        <f t="shared" si="9"/>
        <v>21</v>
      </c>
      <c r="E111" s="417">
        <f t="shared" si="6"/>
        <v>5</v>
      </c>
      <c r="F111" s="418">
        <f t="shared" si="7"/>
        <v>5</v>
      </c>
      <c r="G111" s="419"/>
      <c r="H111" s="420">
        <f t="shared" si="8"/>
        <v>21</v>
      </c>
      <c r="I111" s="64"/>
    </row>
    <row r="112" spans="2:13">
      <c r="B112" s="404">
        <v>47484</v>
      </c>
      <c r="C112" s="405">
        <f t="shared" si="5"/>
        <v>31</v>
      </c>
      <c r="D112" s="406">
        <f t="shared" si="9"/>
        <v>23</v>
      </c>
      <c r="E112" s="406">
        <f t="shared" si="6"/>
        <v>4</v>
      </c>
      <c r="F112" s="407">
        <f t="shared" si="7"/>
        <v>4</v>
      </c>
      <c r="G112" s="421"/>
      <c r="H112" s="409">
        <f t="shared" si="8"/>
        <v>23</v>
      </c>
      <c r="I112" s="64"/>
      <c r="M112" t="s">
        <v>991</v>
      </c>
    </row>
    <row r="113" spans="2:9">
      <c r="B113" s="410">
        <v>47515</v>
      </c>
      <c r="C113" s="411">
        <f t="shared" si="5"/>
        <v>28</v>
      </c>
      <c r="D113" s="234">
        <f t="shared" si="9"/>
        <v>20</v>
      </c>
      <c r="E113" s="234">
        <f t="shared" si="6"/>
        <v>4</v>
      </c>
      <c r="F113" s="412">
        <f t="shared" si="7"/>
        <v>4</v>
      </c>
      <c r="G113" s="413"/>
      <c r="H113" s="414">
        <f t="shared" si="8"/>
        <v>20</v>
      </c>
      <c r="I113" s="64"/>
    </row>
    <row r="114" spans="2:9">
      <c r="B114" s="410">
        <v>47543</v>
      </c>
      <c r="C114" s="411">
        <f t="shared" si="5"/>
        <v>31</v>
      </c>
      <c r="D114" s="234">
        <f t="shared" si="9"/>
        <v>21</v>
      </c>
      <c r="E114" s="234">
        <f t="shared" si="6"/>
        <v>5</v>
      </c>
      <c r="F114" s="412">
        <f t="shared" si="7"/>
        <v>5</v>
      </c>
      <c r="G114" s="413"/>
      <c r="H114" s="414">
        <f t="shared" si="8"/>
        <v>21</v>
      </c>
      <c r="I114" s="64"/>
    </row>
    <row r="115" spans="2:9">
      <c r="B115" s="410">
        <v>47574</v>
      </c>
      <c r="C115" s="411">
        <f t="shared" si="5"/>
        <v>30</v>
      </c>
      <c r="D115" s="234">
        <f t="shared" si="9"/>
        <v>22</v>
      </c>
      <c r="E115" s="234">
        <f t="shared" si="6"/>
        <v>4</v>
      </c>
      <c r="F115" s="412">
        <f t="shared" si="7"/>
        <v>4</v>
      </c>
      <c r="G115" s="413"/>
      <c r="H115" s="414">
        <f t="shared" si="8"/>
        <v>22</v>
      </c>
      <c r="I115" s="64"/>
    </row>
    <row r="116" spans="2:9">
      <c r="B116" s="378">
        <v>47604</v>
      </c>
      <c r="C116" s="411">
        <f t="shared" si="5"/>
        <v>31</v>
      </c>
      <c r="D116" s="234">
        <f t="shared" si="9"/>
        <v>23</v>
      </c>
      <c r="E116" s="234">
        <f t="shared" si="6"/>
        <v>4</v>
      </c>
      <c r="F116" s="412">
        <f t="shared" si="7"/>
        <v>4</v>
      </c>
      <c r="G116" s="413"/>
      <c r="H116" s="414">
        <f t="shared" si="8"/>
        <v>23</v>
      </c>
      <c r="I116" s="64" t="str">
        <f>TEXT(EOMONTH(B116,-1)+1,"aaaa")</f>
        <v>수요일</v>
      </c>
    </row>
    <row r="117" spans="2:9">
      <c r="B117" s="410">
        <v>47635</v>
      </c>
      <c r="C117" s="411">
        <f t="shared" si="5"/>
        <v>30</v>
      </c>
      <c r="D117" s="234">
        <f t="shared" si="9"/>
        <v>20</v>
      </c>
      <c r="E117" s="234">
        <f t="shared" si="6"/>
        <v>5</v>
      </c>
      <c r="F117" s="412">
        <f t="shared" si="7"/>
        <v>5</v>
      </c>
      <c r="G117" s="413"/>
      <c r="H117" s="414">
        <f t="shared" si="8"/>
        <v>20</v>
      </c>
      <c r="I117" s="64"/>
    </row>
    <row r="118" spans="2:9">
      <c r="B118" s="410">
        <v>47665</v>
      </c>
      <c r="C118" s="411">
        <f t="shared" si="5"/>
        <v>31</v>
      </c>
      <c r="D118" s="234">
        <f t="shared" si="9"/>
        <v>23</v>
      </c>
      <c r="E118" s="234">
        <f t="shared" si="6"/>
        <v>4</v>
      </c>
      <c r="F118" s="412">
        <f t="shared" si="7"/>
        <v>4</v>
      </c>
      <c r="G118" s="413"/>
      <c r="H118" s="414">
        <f t="shared" si="8"/>
        <v>23</v>
      </c>
      <c r="I118" s="64"/>
    </row>
    <row r="119" spans="2:9">
      <c r="B119" s="410">
        <v>47696</v>
      </c>
      <c r="C119" s="411">
        <f t="shared" si="5"/>
        <v>31</v>
      </c>
      <c r="D119" s="234">
        <f t="shared" si="9"/>
        <v>22</v>
      </c>
      <c r="E119" s="234">
        <f t="shared" si="6"/>
        <v>4</v>
      </c>
      <c r="F119" s="412">
        <f t="shared" si="7"/>
        <v>5</v>
      </c>
      <c r="G119" s="413"/>
      <c r="H119" s="414">
        <f t="shared" si="8"/>
        <v>22</v>
      </c>
      <c r="I119" s="64"/>
    </row>
    <row r="120" spans="2:9">
      <c r="B120" s="410">
        <v>47727</v>
      </c>
      <c r="C120" s="411">
        <f t="shared" si="5"/>
        <v>30</v>
      </c>
      <c r="D120" s="234">
        <f t="shared" si="9"/>
        <v>21</v>
      </c>
      <c r="E120" s="234">
        <f t="shared" si="6"/>
        <v>5</v>
      </c>
      <c r="F120" s="412">
        <f t="shared" si="7"/>
        <v>4</v>
      </c>
      <c r="G120" s="413"/>
      <c r="H120" s="414">
        <f t="shared" si="8"/>
        <v>21</v>
      </c>
      <c r="I120" s="64"/>
    </row>
    <row r="121" spans="2:9">
      <c r="B121" s="410">
        <v>47757</v>
      </c>
      <c r="C121" s="411">
        <f t="shared" si="5"/>
        <v>31</v>
      </c>
      <c r="D121" s="234">
        <f t="shared" si="9"/>
        <v>23</v>
      </c>
      <c r="E121" s="234">
        <f t="shared" si="6"/>
        <v>4</v>
      </c>
      <c r="F121" s="412">
        <f t="shared" si="7"/>
        <v>4</v>
      </c>
      <c r="G121" s="413"/>
      <c r="H121" s="414">
        <f t="shared" si="8"/>
        <v>23</v>
      </c>
      <c r="I121" s="64"/>
    </row>
    <row r="122" spans="2:9">
      <c r="B122" s="410">
        <v>47788</v>
      </c>
      <c r="C122" s="411">
        <f t="shared" si="5"/>
        <v>30</v>
      </c>
      <c r="D122" s="234">
        <f t="shared" si="9"/>
        <v>21</v>
      </c>
      <c r="E122" s="234">
        <f t="shared" si="6"/>
        <v>4</v>
      </c>
      <c r="F122" s="412">
        <f t="shared" si="7"/>
        <v>5</v>
      </c>
      <c r="G122" s="413"/>
      <c r="H122" s="414">
        <f t="shared" si="8"/>
        <v>21</v>
      </c>
      <c r="I122" s="64"/>
    </row>
    <row r="123" spans="2:9" ht="17.25" thickBot="1">
      <c r="B123" s="415">
        <v>47818</v>
      </c>
      <c r="C123" s="416">
        <f t="shared" si="5"/>
        <v>31</v>
      </c>
      <c r="D123" s="417">
        <f t="shared" si="9"/>
        <v>22</v>
      </c>
      <c r="E123" s="417">
        <f t="shared" si="6"/>
        <v>5</v>
      </c>
      <c r="F123" s="418">
        <f t="shared" si="7"/>
        <v>4</v>
      </c>
      <c r="G123" s="419"/>
      <c r="H123" s="420">
        <f t="shared" si="8"/>
        <v>22</v>
      </c>
      <c r="I123" s="64"/>
    </row>
    <row r="124" spans="2:9">
      <c r="B124" s="404">
        <v>47849</v>
      </c>
      <c r="C124" s="405">
        <f t="shared" si="5"/>
        <v>31</v>
      </c>
      <c r="D124" s="406">
        <f t="shared" si="9"/>
        <v>23</v>
      </c>
      <c r="E124" s="406">
        <f t="shared" si="6"/>
        <v>4</v>
      </c>
      <c r="F124" s="407">
        <f t="shared" si="7"/>
        <v>4</v>
      </c>
      <c r="G124" s="421"/>
      <c r="H124" s="409">
        <f t="shared" si="8"/>
        <v>23</v>
      </c>
      <c r="I124" s="64"/>
    </row>
    <row r="125" spans="2:9">
      <c r="B125" s="410">
        <v>47880</v>
      </c>
      <c r="C125" s="411">
        <f t="shared" si="5"/>
        <v>28</v>
      </c>
      <c r="D125" s="234">
        <f t="shared" si="9"/>
        <v>20</v>
      </c>
      <c r="E125" s="234">
        <f t="shared" si="6"/>
        <v>4</v>
      </c>
      <c r="F125" s="412">
        <f t="shared" si="7"/>
        <v>4</v>
      </c>
      <c r="G125" s="413"/>
      <c r="H125" s="414">
        <f t="shared" si="8"/>
        <v>20</v>
      </c>
      <c r="I125" s="64"/>
    </row>
    <row r="126" spans="2:9">
      <c r="B126" s="410">
        <v>47908</v>
      </c>
      <c r="C126" s="411">
        <f t="shared" si="5"/>
        <v>31</v>
      </c>
      <c r="D126" s="234">
        <f t="shared" si="9"/>
        <v>21</v>
      </c>
      <c r="E126" s="234">
        <f t="shared" si="6"/>
        <v>5</v>
      </c>
      <c r="F126" s="412">
        <f t="shared" si="7"/>
        <v>5</v>
      </c>
      <c r="G126" s="413"/>
      <c r="H126" s="414">
        <f t="shared" si="8"/>
        <v>21</v>
      </c>
      <c r="I126" s="64"/>
    </row>
    <row r="127" spans="2:9">
      <c r="B127" s="410">
        <v>47939</v>
      </c>
      <c r="C127" s="411">
        <f t="shared" si="5"/>
        <v>30</v>
      </c>
      <c r="D127" s="234">
        <f t="shared" si="9"/>
        <v>22</v>
      </c>
      <c r="E127" s="234">
        <f t="shared" si="6"/>
        <v>4</v>
      </c>
      <c r="F127" s="412">
        <f t="shared" si="7"/>
        <v>4</v>
      </c>
      <c r="G127" s="413"/>
      <c r="H127" s="414">
        <f t="shared" si="8"/>
        <v>22</v>
      </c>
      <c r="I127" s="64"/>
    </row>
    <row r="128" spans="2:9">
      <c r="B128" s="378">
        <v>47969</v>
      </c>
      <c r="C128" s="411">
        <f t="shared" si="5"/>
        <v>31</v>
      </c>
      <c r="D128" s="234">
        <f t="shared" si="9"/>
        <v>22</v>
      </c>
      <c r="E128" s="234">
        <f t="shared" si="6"/>
        <v>4</v>
      </c>
      <c r="F128" s="412">
        <f t="shared" si="7"/>
        <v>5</v>
      </c>
      <c r="G128" s="413"/>
      <c r="H128" s="414">
        <f t="shared" si="8"/>
        <v>22</v>
      </c>
      <c r="I128" s="64" t="str">
        <f>TEXT(EOMONTH(B128,-1)+1,"aaaa")</f>
        <v>목요일</v>
      </c>
    </row>
    <row r="129" spans="2:9">
      <c r="B129" s="410">
        <v>48000</v>
      </c>
      <c r="C129" s="411">
        <f t="shared" si="5"/>
        <v>30</v>
      </c>
      <c r="D129" s="234">
        <f t="shared" si="9"/>
        <v>21</v>
      </c>
      <c r="E129" s="234">
        <f t="shared" si="6"/>
        <v>5</v>
      </c>
      <c r="F129" s="412">
        <f t="shared" si="7"/>
        <v>4</v>
      </c>
      <c r="G129" s="413"/>
      <c r="H129" s="414">
        <f t="shared" si="8"/>
        <v>21</v>
      </c>
      <c r="I129" s="64"/>
    </row>
    <row r="130" spans="2:9">
      <c r="B130" s="410">
        <v>48030</v>
      </c>
      <c r="C130" s="411">
        <f t="shared" si="5"/>
        <v>31</v>
      </c>
      <c r="D130" s="234">
        <f t="shared" si="9"/>
        <v>23</v>
      </c>
      <c r="E130" s="234">
        <f t="shared" si="6"/>
        <v>4</v>
      </c>
      <c r="F130" s="412">
        <f t="shared" si="7"/>
        <v>4</v>
      </c>
      <c r="G130" s="413"/>
      <c r="H130" s="414">
        <f t="shared" si="8"/>
        <v>23</v>
      </c>
      <c r="I130" s="64"/>
    </row>
    <row r="131" spans="2:9">
      <c r="B131" s="410">
        <v>48061</v>
      </c>
      <c r="C131" s="411">
        <f t="shared" si="5"/>
        <v>31</v>
      </c>
      <c r="D131" s="234">
        <f t="shared" si="9"/>
        <v>21</v>
      </c>
      <c r="E131" s="234">
        <f t="shared" si="6"/>
        <v>5</v>
      </c>
      <c r="F131" s="412">
        <f t="shared" si="7"/>
        <v>5</v>
      </c>
      <c r="G131" s="413"/>
      <c r="H131" s="414">
        <f t="shared" si="8"/>
        <v>21</v>
      </c>
      <c r="I131" s="64"/>
    </row>
    <row r="132" spans="2:9">
      <c r="B132" s="410">
        <v>48092</v>
      </c>
      <c r="C132" s="411">
        <f t="shared" si="5"/>
        <v>30</v>
      </c>
      <c r="D132" s="234">
        <f t="shared" si="9"/>
        <v>22</v>
      </c>
      <c r="E132" s="234">
        <f t="shared" si="6"/>
        <v>4</v>
      </c>
      <c r="F132" s="412">
        <f t="shared" si="7"/>
        <v>4</v>
      </c>
      <c r="G132" s="413"/>
      <c r="H132" s="414">
        <f t="shared" si="8"/>
        <v>22</v>
      </c>
      <c r="I132" s="64"/>
    </row>
    <row r="133" spans="2:9">
      <c r="B133" s="410">
        <v>48122</v>
      </c>
      <c r="C133" s="411">
        <f t="shared" ref="C133:C196" si="10">EOMONTH(B133,0)-EOMONTH(B133,-1)</f>
        <v>31</v>
      </c>
      <c r="D133" s="234">
        <f t="shared" si="9"/>
        <v>23</v>
      </c>
      <c r="E133" s="234">
        <f t="shared" ref="E133:E196" si="11">CEILING((DAY(EOMONTH(B133,0))-MOD(8-WEEKDAY(B133),7))/7,1)</f>
        <v>4</v>
      </c>
      <c r="F133" s="412">
        <f t="shared" ref="F133:F196" si="12">C133-D133-E133</f>
        <v>4</v>
      </c>
      <c r="G133" s="413"/>
      <c r="H133" s="414">
        <f t="shared" ref="H133:H196" si="13">D133-G133</f>
        <v>23</v>
      </c>
      <c r="I133" s="64"/>
    </row>
    <row r="134" spans="2:9">
      <c r="B134" s="410">
        <v>48153</v>
      </c>
      <c r="C134" s="411">
        <f t="shared" si="10"/>
        <v>30</v>
      </c>
      <c r="D134" s="234">
        <f t="shared" ref="D134:D197" si="14">NETWORKDAYS(EOMONTH(B134,-1)+1,EOMONTH(B134,0))</f>
        <v>20</v>
      </c>
      <c r="E134" s="234">
        <f t="shared" si="11"/>
        <v>5</v>
      </c>
      <c r="F134" s="412">
        <f t="shared" si="12"/>
        <v>5</v>
      </c>
      <c r="G134" s="413"/>
      <c r="H134" s="414">
        <f t="shared" si="13"/>
        <v>20</v>
      </c>
      <c r="I134" s="64"/>
    </row>
    <row r="135" spans="2:9" ht="17.25" thickBot="1">
      <c r="B135" s="415">
        <v>48183</v>
      </c>
      <c r="C135" s="416">
        <f t="shared" si="10"/>
        <v>31</v>
      </c>
      <c r="D135" s="417">
        <f t="shared" si="14"/>
        <v>23</v>
      </c>
      <c r="E135" s="417">
        <f t="shared" si="11"/>
        <v>4</v>
      </c>
      <c r="F135" s="418">
        <f t="shared" si="12"/>
        <v>4</v>
      </c>
      <c r="G135" s="419"/>
      <c r="H135" s="420">
        <f t="shared" si="13"/>
        <v>23</v>
      </c>
      <c r="I135" s="64"/>
    </row>
    <row r="136" spans="2:9">
      <c r="B136" s="404">
        <v>48214</v>
      </c>
      <c r="C136" s="405">
        <f t="shared" si="10"/>
        <v>31</v>
      </c>
      <c r="D136" s="406">
        <f t="shared" si="14"/>
        <v>22</v>
      </c>
      <c r="E136" s="406">
        <f t="shared" si="11"/>
        <v>4</v>
      </c>
      <c r="F136" s="407">
        <f t="shared" si="12"/>
        <v>5</v>
      </c>
      <c r="G136" s="421"/>
      <c r="H136" s="409">
        <f t="shared" si="13"/>
        <v>22</v>
      </c>
      <c r="I136" s="64"/>
    </row>
    <row r="137" spans="2:9">
      <c r="B137" s="410">
        <v>48245</v>
      </c>
      <c r="C137" s="411">
        <f t="shared" si="10"/>
        <v>29</v>
      </c>
      <c r="D137" s="234">
        <f t="shared" si="14"/>
        <v>20</v>
      </c>
      <c r="E137" s="234">
        <f t="shared" si="11"/>
        <v>5</v>
      </c>
      <c r="F137" s="412">
        <f t="shared" si="12"/>
        <v>4</v>
      </c>
      <c r="G137" s="413"/>
      <c r="H137" s="414">
        <f t="shared" si="13"/>
        <v>20</v>
      </c>
      <c r="I137" s="64"/>
    </row>
    <row r="138" spans="2:9">
      <c r="B138" s="410">
        <v>48274</v>
      </c>
      <c r="C138" s="411">
        <f t="shared" si="10"/>
        <v>31</v>
      </c>
      <c r="D138" s="234">
        <f t="shared" si="14"/>
        <v>23</v>
      </c>
      <c r="E138" s="234">
        <f t="shared" si="11"/>
        <v>4</v>
      </c>
      <c r="F138" s="412">
        <f t="shared" si="12"/>
        <v>4</v>
      </c>
      <c r="G138" s="413"/>
      <c r="H138" s="414">
        <f t="shared" si="13"/>
        <v>23</v>
      </c>
      <c r="I138" s="64"/>
    </row>
    <row r="139" spans="2:9">
      <c r="B139" s="410">
        <v>48305</v>
      </c>
      <c r="C139" s="411">
        <f t="shared" si="10"/>
        <v>30</v>
      </c>
      <c r="D139" s="234">
        <f t="shared" si="14"/>
        <v>22</v>
      </c>
      <c r="E139" s="234">
        <f t="shared" si="11"/>
        <v>4</v>
      </c>
      <c r="F139" s="412">
        <f t="shared" si="12"/>
        <v>4</v>
      </c>
      <c r="G139" s="413"/>
      <c r="H139" s="414">
        <f t="shared" si="13"/>
        <v>22</v>
      </c>
      <c r="I139" s="64"/>
    </row>
    <row r="140" spans="2:9">
      <c r="B140" s="378">
        <v>48335</v>
      </c>
      <c r="C140" s="411">
        <f t="shared" si="10"/>
        <v>31</v>
      </c>
      <c r="D140" s="234">
        <f t="shared" si="14"/>
        <v>21</v>
      </c>
      <c r="E140" s="234">
        <f t="shared" si="11"/>
        <v>5</v>
      </c>
      <c r="F140" s="412">
        <f t="shared" si="12"/>
        <v>5</v>
      </c>
      <c r="G140" s="413"/>
      <c r="H140" s="414">
        <f t="shared" si="13"/>
        <v>21</v>
      </c>
      <c r="I140" s="64" t="str">
        <f>TEXT(EOMONTH(B140,-1)+1,"aaaa")</f>
        <v>토요일</v>
      </c>
    </row>
    <row r="141" spans="2:9">
      <c r="B141" s="410">
        <v>48366</v>
      </c>
      <c r="C141" s="411">
        <f t="shared" si="10"/>
        <v>30</v>
      </c>
      <c r="D141" s="234">
        <f t="shared" si="14"/>
        <v>22</v>
      </c>
      <c r="E141" s="234">
        <f t="shared" si="11"/>
        <v>4</v>
      </c>
      <c r="F141" s="412">
        <f t="shared" si="12"/>
        <v>4</v>
      </c>
      <c r="G141" s="413"/>
      <c r="H141" s="414">
        <f t="shared" si="13"/>
        <v>22</v>
      </c>
      <c r="I141" s="64"/>
    </row>
    <row r="142" spans="2:9">
      <c r="B142" s="410">
        <v>48396</v>
      </c>
      <c r="C142" s="411">
        <f t="shared" si="10"/>
        <v>31</v>
      </c>
      <c r="D142" s="234">
        <f t="shared" si="14"/>
        <v>22</v>
      </c>
      <c r="E142" s="234">
        <f t="shared" si="11"/>
        <v>4</v>
      </c>
      <c r="F142" s="412">
        <f t="shared" si="12"/>
        <v>5</v>
      </c>
      <c r="G142" s="413"/>
      <c r="H142" s="414">
        <f t="shared" si="13"/>
        <v>22</v>
      </c>
      <c r="I142" s="64"/>
    </row>
    <row r="143" spans="2:9">
      <c r="B143" s="410">
        <v>48427</v>
      </c>
      <c r="C143" s="411">
        <f t="shared" si="10"/>
        <v>31</v>
      </c>
      <c r="D143" s="234">
        <f t="shared" si="14"/>
        <v>22</v>
      </c>
      <c r="E143" s="234">
        <f t="shared" si="11"/>
        <v>5</v>
      </c>
      <c r="F143" s="412">
        <f t="shared" si="12"/>
        <v>4</v>
      </c>
      <c r="G143" s="413"/>
      <c r="H143" s="414">
        <f t="shared" si="13"/>
        <v>22</v>
      </c>
      <c r="I143" s="64"/>
    </row>
    <row r="144" spans="2:9">
      <c r="B144" s="410">
        <v>48458</v>
      </c>
      <c r="C144" s="411">
        <f t="shared" si="10"/>
        <v>30</v>
      </c>
      <c r="D144" s="234">
        <f t="shared" si="14"/>
        <v>22</v>
      </c>
      <c r="E144" s="234">
        <f t="shared" si="11"/>
        <v>4</v>
      </c>
      <c r="F144" s="412">
        <f t="shared" si="12"/>
        <v>4</v>
      </c>
      <c r="G144" s="413"/>
      <c r="H144" s="414">
        <f t="shared" si="13"/>
        <v>22</v>
      </c>
      <c r="I144" s="64"/>
    </row>
    <row r="145" spans="2:9">
      <c r="B145" s="410">
        <v>48488</v>
      </c>
      <c r="C145" s="411">
        <f t="shared" si="10"/>
        <v>31</v>
      </c>
      <c r="D145" s="234">
        <f t="shared" si="14"/>
        <v>21</v>
      </c>
      <c r="E145" s="234">
        <f t="shared" si="11"/>
        <v>5</v>
      </c>
      <c r="F145" s="412">
        <f t="shared" si="12"/>
        <v>5</v>
      </c>
      <c r="G145" s="413"/>
      <c r="H145" s="414">
        <f t="shared" si="13"/>
        <v>21</v>
      </c>
      <c r="I145" s="64"/>
    </row>
    <row r="146" spans="2:9">
      <c r="B146" s="410">
        <v>48519</v>
      </c>
      <c r="C146" s="411">
        <f t="shared" si="10"/>
        <v>30</v>
      </c>
      <c r="D146" s="234">
        <f t="shared" si="14"/>
        <v>22</v>
      </c>
      <c r="E146" s="234">
        <f t="shared" si="11"/>
        <v>4</v>
      </c>
      <c r="F146" s="412">
        <f t="shared" si="12"/>
        <v>4</v>
      </c>
      <c r="G146" s="413"/>
      <c r="H146" s="414">
        <f t="shared" si="13"/>
        <v>22</v>
      </c>
      <c r="I146" s="64"/>
    </row>
    <row r="147" spans="2:9" ht="17.25" thickBot="1">
      <c r="B147" s="415">
        <v>48549</v>
      </c>
      <c r="C147" s="416">
        <f t="shared" si="10"/>
        <v>31</v>
      </c>
      <c r="D147" s="417">
        <f t="shared" si="14"/>
        <v>23</v>
      </c>
      <c r="E147" s="417">
        <f t="shared" si="11"/>
        <v>4</v>
      </c>
      <c r="F147" s="418">
        <f t="shared" si="12"/>
        <v>4</v>
      </c>
      <c r="G147" s="419"/>
      <c r="H147" s="420">
        <f t="shared" si="13"/>
        <v>23</v>
      </c>
      <c r="I147" s="64"/>
    </row>
    <row r="148" spans="2:9">
      <c r="B148" s="404">
        <v>48580</v>
      </c>
      <c r="C148" s="405">
        <f t="shared" si="10"/>
        <v>31</v>
      </c>
      <c r="D148" s="406">
        <f t="shared" si="14"/>
        <v>21</v>
      </c>
      <c r="E148" s="406">
        <f t="shared" si="11"/>
        <v>5</v>
      </c>
      <c r="F148" s="407">
        <f t="shared" si="12"/>
        <v>5</v>
      </c>
      <c r="G148" s="421"/>
      <c r="H148" s="409">
        <f t="shared" si="13"/>
        <v>21</v>
      </c>
      <c r="I148" s="64"/>
    </row>
    <row r="149" spans="2:9">
      <c r="B149" s="410">
        <v>48611</v>
      </c>
      <c r="C149" s="411">
        <f t="shared" si="10"/>
        <v>28</v>
      </c>
      <c r="D149" s="234">
        <f t="shared" si="14"/>
        <v>20</v>
      </c>
      <c r="E149" s="234">
        <f t="shared" si="11"/>
        <v>4</v>
      </c>
      <c r="F149" s="412">
        <f t="shared" si="12"/>
        <v>4</v>
      </c>
      <c r="G149" s="413"/>
      <c r="H149" s="414">
        <f t="shared" si="13"/>
        <v>20</v>
      </c>
      <c r="I149" s="64"/>
    </row>
    <row r="150" spans="2:9">
      <c r="B150" s="410">
        <v>48639</v>
      </c>
      <c r="C150" s="411">
        <f t="shared" si="10"/>
        <v>31</v>
      </c>
      <c r="D150" s="234">
        <f t="shared" si="14"/>
        <v>23</v>
      </c>
      <c r="E150" s="234">
        <f t="shared" si="11"/>
        <v>4</v>
      </c>
      <c r="F150" s="412">
        <f t="shared" si="12"/>
        <v>4</v>
      </c>
      <c r="G150" s="413"/>
      <c r="H150" s="414">
        <f t="shared" si="13"/>
        <v>23</v>
      </c>
      <c r="I150" s="64"/>
    </row>
    <row r="151" spans="2:9">
      <c r="B151" s="410">
        <v>48670</v>
      </c>
      <c r="C151" s="411">
        <f t="shared" si="10"/>
        <v>30</v>
      </c>
      <c r="D151" s="234">
        <f t="shared" si="14"/>
        <v>21</v>
      </c>
      <c r="E151" s="234">
        <f t="shared" si="11"/>
        <v>4</v>
      </c>
      <c r="F151" s="412">
        <f t="shared" si="12"/>
        <v>5</v>
      </c>
      <c r="G151" s="413"/>
      <c r="H151" s="414">
        <f t="shared" si="13"/>
        <v>21</v>
      </c>
      <c r="I151" s="64"/>
    </row>
    <row r="152" spans="2:9">
      <c r="B152" s="378">
        <v>48700</v>
      </c>
      <c r="C152" s="411">
        <f t="shared" si="10"/>
        <v>31</v>
      </c>
      <c r="D152" s="234">
        <f t="shared" si="14"/>
        <v>22</v>
      </c>
      <c r="E152" s="234">
        <f t="shared" si="11"/>
        <v>5</v>
      </c>
      <c r="F152" s="412">
        <f t="shared" si="12"/>
        <v>4</v>
      </c>
      <c r="G152" s="413"/>
      <c r="H152" s="414">
        <f t="shared" si="13"/>
        <v>22</v>
      </c>
      <c r="I152" s="64" t="str">
        <f>TEXT(EOMONTH(B152,-1)+1,"aaaa")</f>
        <v>일요일</v>
      </c>
    </row>
    <row r="153" spans="2:9">
      <c r="B153" s="410">
        <v>48731</v>
      </c>
      <c r="C153" s="411">
        <f t="shared" si="10"/>
        <v>30</v>
      </c>
      <c r="D153" s="234">
        <f t="shared" si="14"/>
        <v>22</v>
      </c>
      <c r="E153" s="234">
        <f t="shared" si="11"/>
        <v>4</v>
      </c>
      <c r="F153" s="412">
        <f t="shared" si="12"/>
        <v>4</v>
      </c>
      <c r="G153" s="413"/>
      <c r="H153" s="414">
        <f t="shared" si="13"/>
        <v>22</v>
      </c>
      <c r="I153" s="64"/>
    </row>
    <row r="154" spans="2:9">
      <c r="B154" s="410">
        <v>48761</v>
      </c>
      <c r="C154" s="411">
        <f t="shared" si="10"/>
        <v>31</v>
      </c>
      <c r="D154" s="234">
        <f t="shared" si="14"/>
        <v>21</v>
      </c>
      <c r="E154" s="234">
        <f t="shared" si="11"/>
        <v>5</v>
      </c>
      <c r="F154" s="412">
        <f t="shared" si="12"/>
        <v>5</v>
      </c>
      <c r="G154" s="413"/>
      <c r="H154" s="414">
        <f t="shared" si="13"/>
        <v>21</v>
      </c>
      <c r="I154" s="64"/>
    </row>
    <row r="155" spans="2:9">
      <c r="B155" s="410">
        <v>48792</v>
      </c>
      <c r="C155" s="411">
        <f t="shared" si="10"/>
        <v>31</v>
      </c>
      <c r="D155" s="234">
        <f t="shared" si="14"/>
        <v>23</v>
      </c>
      <c r="E155" s="234">
        <f t="shared" si="11"/>
        <v>4</v>
      </c>
      <c r="F155" s="412">
        <f t="shared" si="12"/>
        <v>4</v>
      </c>
      <c r="G155" s="413"/>
      <c r="H155" s="414">
        <f t="shared" si="13"/>
        <v>23</v>
      </c>
      <c r="I155" s="64"/>
    </row>
    <row r="156" spans="2:9">
      <c r="B156" s="410">
        <v>48823</v>
      </c>
      <c r="C156" s="411">
        <f t="shared" si="10"/>
        <v>30</v>
      </c>
      <c r="D156" s="234">
        <f t="shared" si="14"/>
        <v>22</v>
      </c>
      <c r="E156" s="234">
        <f t="shared" si="11"/>
        <v>4</v>
      </c>
      <c r="F156" s="412">
        <f t="shared" si="12"/>
        <v>4</v>
      </c>
      <c r="G156" s="413"/>
      <c r="H156" s="414">
        <f t="shared" si="13"/>
        <v>22</v>
      </c>
      <c r="I156" s="64"/>
    </row>
    <row r="157" spans="2:9">
      <c r="B157" s="410">
        <v>48853</v>
      </c>
      <c r="C157" s="411">
        <f t="shared" si="10"/>
        <v>31</v>
      </c>
      <c r="D157" s="234">
        <f t="shared" si="14"/>
        <v>21</v>
      </c>
      <c r="E157" s="234">
        <f t="shared" si="11"/>
        <v>5</v>
      </c>
      <c r="F157" s="412">
        <f t="shared" si="12"/>
        <v>5</v>
      </c>
      <c r="G157" s="413"/>
      <c r="H157" s="414">
        <f t="shared" si="13"/>
        <v>21</v>
      </c>
      <c r="I157" s="64"/>
    </row>
    <row r="158" spans="2:9">
      <c r="B158" s="410">
        <v>48884</v>
      </c>
      <c r="C158" s="411">
        <f t="shared" si="10"/>
        <v>30</v>
      </c>
      <c r="D158" s="234">
        <f t="shared" si="14"/>
        <v>22</v>
      </c>
      <c r="E158" s="234">
        <f t="shared" si="11"/>
        <v>4</v>
      </c>
      <c r="F158" s="412">
        <f t="shared" si="12"/>
        <v>4</v>
      </c>
      <c r="G158" s="413"/>
      <c r="H158" s="414">
        <f t="shared" si="13"/>
        <v>22</v>
      </c>
      <c r="I158" s="64"/>
    </row>
    <row r="159" spans="2:9" ht="17.25" thickBot="1">
      <c r="B159" s="415">
        <v>48914</v>
      </c>
      <c r="C159" s="416">
        <f t="shared" si="10"/>
        <v>31</v>
      </c>
      <c r="D159" s="417">
        <f t="shared" si="14"/>
        <v>22</v>
      </c>
      <c r="E159" s="417">
        <f t="shared" si="11"/>
        <v>4</v>
      </c>
      <c r="F159" s="418">
        <f t="shared" si="12"/>
        <v>5</v>
      </c>
      <c r="G159" s="419"/>
      <c r="H159" s="420">
        <f t="shared" si="13"/>
        <v>22</v>
      </c>
      <c r="I159" s="64"/>
    </row>
    <row r="160" spans="2:9">
      <c r="B160" s="404">
        <v>48945</v>
      </c>
      <c r="C160" s="405">
        <f t="shared" si="10"/>
        <v>31</v>
      </c>
      <c r="D160" s="406">
        <f t="shared" si="14"/>
        <v>22</v>
      </c>
      <c r="E160" s="406">
        <f t="shared" si="11"/>
        <v>5</v>
      </c>
      <c r="F160" s="407">
        <f t="shared" si="12"/>
        <v>4</v>
      </c>
      <c r="G160" s="421"/>
      <c r="H160" s="409">
        <f t="shared" si="13"/>
        <v>22</v>
      </c>
      <c r="I160" s="64"/>
    </row>
    <row r="161" spans="2:9">
      <c r="B161" s="410">
        <v>48976</v>
      </c>
      <c r="C161" s="411">
        <f t="shared" si="10"/>
        <v>28</v>
      </c>
      <c r="D161" s="234">
        <f t="shared" si="14"/>
        <v>20</v>
      </c>
      <c r="E161" s="234">
        <f t="shared" si="11"/>
        <v>4</v>
      </c>
      <c r="F161" s="412">
        <f t="shared" si="12"/>
        <v>4</v>
      </c>
      <c r="G161" s="413"/>
      <c r="H161" s="414">
        <f t="shared" si="13"/>
        <v>20</v>
      </c>
      <c r="I161" s="64"/>
    </row>
    <row r="162" spans="2:9">
      <c r="B162" s="410">
        <v>49004</v>
      </c>
      <c r="C162" s="411">
        <f t="shared" si="10"/>
        <v>31</v>
      </c>
      <c r="D162" s="234">
        <f t="shared" si="14"/>
        <v>23</v>
      </c>
      <c r="E162" s="234">
        <f t="shared" si="11"/>
        <v>4</v>
      </c>
      <c r="F162" s="412">
        <f t="shared" si="12"/>
        <v>4</v>
      </c>
      <c r="G162" s="413"/>
      <c r="H162" s="414">
        <f t="shared" si="13"/>
        <v>23</v>
      </c>
      <c r="I162" s="64"/>
    </row>
    <row r="163" spans="2:9">
      <c r="B163" s="410">
        <v>49035</v>
      </c>
      <c r="C163" s="411">
        <f t="shared" si="10"/>
        <v>30</v>
      </c>
      <c r="D163" s="234">
        <f t="shared" si="14"/>
        <v>20</v>
      </c>
      <c r="E163" s="234">
        <f t="shared" si="11"/>
        <v>5</v>
      </c>
      <c r="F163" s="412">
        <f t="shared" si="12"/>
        <v>5</v>
      </c>
      <c r="G163" s="413"/>
      <c r="H163" s="414">
        <f t="shared" si="13"/>
        <v>20</v>
      </c>
      <c r="I163" s="64"/>
    </row>
    <row r="164" spans="2:9">
      <c r="B164" s="378">
        <v>49065</v>
      </c>
      <c r="C164" s="411">
        <f t="shared" si="10"/>
        <v>31</v>
      </c>
      <c r="D164" s="234">
        <f t="shared" si="14"/>
        <v>23</v>
      </c>
      <c r="E164" s="234">
        <f t="shared" si="11"/>
        <v>4</v>
      </c>
      <c r="F164" s="412">
        <f t="shared" si="12"/>
        <v>4</v>
      </c>
      <c r="G164" s="413"/>
      <c r="H164" s="414">
        <f t="shared" si="13"/>
        <v>23</v>
      </c>
      <c r="I164" s="64" t="str">
        <f>TEXT(EOMONTH(B164,-1)+1,"aaaa")</f>
        <v>월요일</v>
      </c>
    </row>
    <row r="165" spans="2:9">
      <c r="B165" s="410">
        <v>49096</v>
      </c>
      <c r="C165" s="411">
        <f t="shared" si="10"/>
        <v>30</v>
      </c>
      <c r="D165" s="234">
        <f t="shared" si="14"/>
        <v>22</v>
      </c>
      <c r="E165" s="234">
        <f t="shared" si="11"/>
        <v>4</v>
      </c>
      <c r="F165" s="412">
        <f t="shared" si="12"/>
        <v>4</v>
      </c>
      <c r="G165" s="413"/>
      <c r="H165" s="414">
        <f t="shared" si="13"/>
        <v>22</v>
      </c>
      <c r="I165" s="64"/>
    </row>
    <row r="166" spans="2:9">
      <c r="B166" s="410">
        <v>49126</v>
      </c>
      <c r="C166" s="411">
        <f t="shared" si="10"/>
        <v>31</v>
      </c>
      <c r="D166" s="234">
        <f t="shared" si="14"/>
        <v>21</v>
      </c>
      <c r="E166" s="234">
        <f t="shared" si="11"/>
        <v>5</v>
      </c>
      <c r="F166" s="412">
        <f t="shared" si="12"/>
        <v>5</v>
      </c>
      <c r="G166" s="413"/>
      <c r="H166" s="414">
        <f t="shared" si="13"/>
        <v>21</v>
      </c>
      <c r="I166" s="64"/>
    </row>
    <row r="167" spans="2:9">
      <c r="B167" s="410">
        <v>49157</v>
      </c>
      <c r="C167" s="411">
        <f t="shared" si="10"/>
        <v>31</v>
      </c>
      <c r="D167" s="234">
        <f t="shared" si="14"/>
        <v>23</v>
      </c>
      <c r="E167" s="234">
        <f t="shared" si="11"/>
        <v>4</v>
      </c>
      <c r="F167" s="412">
        <f t="shared" si="12"/>
        <v>4</v>
      </c>
      <c r="G167" s="413"/>
      <c r="H167" s="414">
        <f t="shared" si="13"/>
        <v>23</v>
      </c>
      <c r="I167" s="64"/>
    </row>
    <row r="168" spans="2:9">
      <c r="B168" s="410">
        <v>49188</v>
      </c>
      <c r="C168" s="411">
        <f t="shared" si="10"/>
        <v>30</v>
      </c>
      <c r="D168" s="234">
        <f t="shared" si="14"/>
        <v>21</v>
      </c>
      <c r="E168" s="234">
        <f t="shared" si="11"/>
        <v>4</v>
      </c>
      <c r="F168" s="412">
        <f t="shared" si="12"/>
        <v>5</v>
      </c>
      <c r="G168" s="413"/>
      <c r="H168" s="414">
        <f t="shared" si="13"/>
        <v>21</v>
      </c>
      <c r="I168" s="64"/>
    </row>
    <row r="169" spans="2:9">
      <c r="B169" s="410">
        <v>49218</v>
      </c>
      <c r="C169" s="411">
        <f t="shared" si="10"/>
        <v>31</v>
      </c>
      <c r="D169" s="234">
        <f t="shared" si="14"/>
        <v>22</v>
      </c>
      <c r="E169" s="234">
        <f t="shared" si="11"/>
        <v>5</v>
      </c>
      <c r="F169" s="412">
        <f t="shared" si="12"/>
        <v>4</v>
      </c>
      <c r="G169" s="413"/>
      <c r="H169" s="414">
        <f t="shared" si="13"/>
        <v>22</v>
      </c>
      <c r="I169" s="64"/>
    </row>
    <row r="170" spans="2:9">
      <c r="B170" s="410">
        <v>49249</v>
      </c>
      <c r="C170" s="411">
        <f t="shared" si="10"/>
        <v>30</v>
      </c>
      <c r="D170" s="234">
        <f t="shared" si="14"/>
        <v>22</v>
      </c>
      <c r="E170" s="234">
        <f t="shared" si="11"/>
        <v>4</v>
      </c>
      <c r="F170" s="412">
        <f t="shared" si="12"/>
        <v>4</v>
      </c>
      <c r="G170" s="413"/>
      <c r="H170" s="414">
        <f t="shared" si="13"/>
        <v>22</v>
      </c>
      <c r="I170" s="64"/>
    </row>
    <row r="171" spans="2:9" ht="17.25" thickBot="1">
      <c r="B171" s="415">
        <v>49279</v>
      </c>
      <c r="C171" s="416">
        <f t="shared" si="10"/>
        <v>31</v>
      </c>
      <c r="D171" s="417">
        <f t="shared" si="14"/>
        <v>21</v>
      </c>
      <c r="E171" s="417">
        <f t="shared" si="11"/>
        <v>5</v>
      </c>
      <c r="F171" s="418">
        <f t="shared" si="12"/>
        <v>5</v>
      </c>
      <c r="G171" s="419"/>
      <c r="H171" s="420">
        <f t="shared" si="13"/>
        <v>21</v>
      </c>
      <c r="I171" s="64"/>
    </row>
    <row r="172" spans="2:9">
      <c r="B172" s="404">
        <v>49310</v>
      </c>
      <c r="C172" s="405">
        <f t="shared" si="10"/>
        <v>31</v>
      </c>
      <c r="D172" s="406">
        <f t="shared" si="14"/>
        <v>23</v>
      </c>
      <c r="E172" s="406">
        <f t="shared" si="11"/>
        <v>4</v>
      </c>
      <c r="F172" s="407">
        <f t="shared" si="12"/>
        <v>4</v>
      </c>
      <c r="G172" s="421"/>
      <c r="H172" s="409">
        <f t="shared" si="13"/>
        <v>23</v>
      </c>
      <c r="I172" s="64"/>
    </row>
    <row r="173" spans="2:9">
      <c r="B173" s="410">
        <v>49341</v>
      </c>
      <c r="C173" s="411">
        <f t="shared" si="10"/>
        <v>28</v>
      </c>
      <c r="D173" s="234">
        <f t="shared" si="14"/>
        <v>20</v>
      </c>
      <c r="E173" s="234">
        <f t="shared" si="11"/>
        <v>4</v>
      </c>
      <c r="F173" s="412">
        <f t="shared" si="12"/>
        <v>4</v>
      </c>
      <c r="G173" s="413"/>
      <c r="H173" s="414">
        <f t="shared" si="13"/>
        <v>20</v>
      </c>
      <c r="I173" s="64"/>
    </row>
    <row r="174" spans="2:9">
      <c r="B174" s="410">
        <v>49369</v>
      </c>
      <c r="C174" s="411">
        <f t="shared" si="10"/>
        <v>31</v>
      </c>
      <c r="D174" s="234">
        <f t="shared" si="14"/>
        <v>22</v>
      </c>
      <c r="E174" s="234">
        <f t="shared" si="11"/>
        <v>4</v>
      </c>
      <c r="F174" s="412">
        <f t="shared" si="12"/>
        <v>5</v>
      </c>
      <c r="G174" s="413"/>
      <c r="H174" s="414">
        <f t="shared" si="13"/>
        <v>22</v>
      </c>
      <c r="I174" s="64"/>
    </row>
    <row r="175" spans="2:9">
      <c r="B175" s="410">
        <v>49400</v>
      </c>
      <c r="C175" s="411">
        <f t="shared" si="10"/>
        <v>30</v>
      </c>
      <c r="D175" s="234">
        <f t="shared" si="14"/>
        <v>21</v>
      </c>
      <c r="E175" s="234">
        <f t="shared" si="11"/>
        <v>5</v>
      </c>
      <c r="F175" s="412">
        <f t="shared" si="12"/>
        <v>4</v>
      </c>
      <c r="G175" s="413"/>
      <c r="H175" s="414">
        <f t="shared" si="13"/>
        <v>21</v>
      </c>
      <c r="I175" s="64"/>
    </row>
    <row r="176" spans="2:9">
      <c r="B176" s="378">
        <v>49430</v>
      </c>
      <c r="C176" s="411">
        <f t="shared" si="10"/>
        <v>31</v>
      </c>
      <c r="D176" s="234">
        <f t="shared" si="14"/>
        <v>23</v>
      </c>
      <c r="E176" s="234">
        <f t="shared" si="11"/>
        <v>4</v>
      </c>
      <c r="F176" s="412">
        <f t="shared" si="12"/>
        <v>4</v>
      </c>
      <c r="G176" s="413"/>
      <c r="H176" s="414">
        <f t="shared" si="13"/>
        <v>23</v>
      </c>
      <c r="I176" s="64" t="str">
        <f>TEXT(EOMONTH(B176,-1)+1,"aaaa")</f>
        <v>화요일</v>
      </c>
    </row>
    <row r="177" spans="2:9">
      <c r="B177" s="410">
        <v>49461</v>
      </c>
      <c r="C177" s="411">
        <f t="shared" si="10"/>
        <v>30</v>
      </c>
      <c r="D177" s="234">
        <f t="shared" si="14"/>
        <v>21</v>
      </c>
      <c r="E177" s="234">
        <f t="shared" si="11"/>
        <v>4</v>
      </c>
      <c r="F177" s="412">
        <f t="shared" si="12"/>
        <v>5</v>
      </c>
      <c r="G177" s="413"/>
      <c r="H177" s="414">
        <f t="shared" si="13"/>
        <v>21</v>
      </c>
      <c r="I177" s="64"/>
    </row>
    <row r="178" spans="2:9">
      <c r="B178" s="410">
        <v>49491</v>
      </c>
      <c r="C178" s="411">
        <f t="shared" si="10"/>
        <v>31</v>
      </c>
      <c r="D178" s="234">
        <f t="shared" si="14"/>
        <v>22</v>
      </c>
      <c r="E178" s="234">
        <f t="shared" si="11"/>
        <v>5</v>
      </c>
      <c r="F178" s="412">
        <f t="shared" si="12"/>
        <v>4</v>
      </c>
      <c r="G178" s="413"/>
      <c r="H178" s="414">
        <f t="shared" si="13"/>
        <v>22</v>
      </c>
      <c r="I178" s="64"/>
    </row>
    <row r="179" spans="2:9">
      <c r="B179" s="410">
        <v>49522</v>
      </c>
      <c r="C179" s="411">
        <f t="shared" si="10"/>
        <v>31</v>
      </c>
      <c r="D179" s="234">
        <f t="shared" si="14"/>
        <v>23</v>
      </c>
      <c r="E179" s="234">
        <f t="shared" si="11"/>
        <v>4</v>
      </c>
      <c r="F179" s="412">
        <f t="shared" si="12"/>
        <v>4</v>
      </c>
      <c r="G179" s="413"/>
      <c r="H179" s="414">
        <f t="shared" si="13"/>
        <v>23</v>
      </c>
      <c r="I179" s="64"/>
    </row>
    <row r="180" spans="2:9">
      <c r="B180" s="410">
        <v>49553</v>
      </c>
      <c r="C180" s="411">
        <f t="shared" si="10"/>
        <v>30</v>
      </c>
      <c r="D180" s="234">
        <f t="shared" si="14"/>
        <v>20</v>
      </c>
      <c r="E180" s="234">
        <f t="shared" si="11"/>
        <v>5</v>
      </c>
      <c r="F180" s="412">
        <f t="shared" si="12"/>
        <v>5</v>
      </c>
      <c r="G180" s="413"/>
      <c r="H180" s="414">
        <f t="shared" si="13"/>
        <v>20</v>
      </c>
      <c r="I180" s="64"/>
    </row>
    <row r="181" spans="2:9">
      <c r="B181" s="410">
        <v>49583</v>
      </c>
      <c r="C181" s="411">
        <f t="shared" si="10"/>
        <v>31</v>
      </c>
      <c r="D181" s="234">
        <f t="shared" si="14"/>
        <v>23</v>
      </c>
      <c r="E181" s="234">
        <f t="shared" si="11"/>
        <v>4</v>
      </c>
      <c r="F181" s="412">
        <f t="shared" si="12"/>
        <v>4</v>
      </c>
      <c r="G181" s="413"/>
      <c r="H181" s="414">
        <f t="shared" si="13"/>
        <v>23</v>
      </c>
      <c r="I181" s="64"/>
    </row>
    <row r="182" spans="2:9">
      <c r="B182" s="410">
        <v>49614</v>
      </c>
      <c r="C182" s="411">
        <f t="shared" si="10"/>
        <v>30</v>
      </c>
      <c r="D182" s="234">
        <f t="shared" si="14"/>
        <v>22</v>
      </c>
      <c r="E182" s="234">
        <f t="shared" si="11"/>
        <v>4</v>
      </c>
      <c r="F182" s="412">
        <f t="shared" si="12"/>
        <v>4</v>
      </c>
      <c r="G182" s="413"/>
      <c r="H182" s="414">
        <f t="shared" si="13"/>
        <v>22</v>
      </c>
      <c r="I182" s="64"/>
    </row>
    <row r="183" spans="2:9" ht="17.25" thickBot="1">
      <c r="B183" s="415">
        <v>49644</v>
      </c>
      <c r="C183" s="416">
        <f t="shared" si="10"/>
        <v>31</v>
      </c>
      <c r="D183" s="417">
        <f t="shared" si="14"/>
        <v>21</v>
      </c>
      <c r="E183" s="417">
        <f t="shared" si="11"/>
        <v>5</v>
      </c>
      <c r="F183" s="418">
        <f t="shared" si="12"/>
        <v>5</v>
      </c>
      <c r="G183" s="419"/>
      <c r="H183" s="420">
        <f t="shared" si="13"/>
        <v>21</v>
      </c>
      <c r="I183" s="64"/>
    </row>
    <row r="184" spans="2:9">
      <c r="B184" s="404">
        <v>49675</v>
      </c>
      <c r="C184" s="405">
        <f t="shared" si="10"/>
        <v>31</v>
      </c>
      <c r="D184" s="406">
        <f t="shared" si="14"/>
        <v>23</v>
      </c>
      <c r="E184" s="406">
        <f t="shared" si="11"/>
        <v>4</v>
      </c>
      <c r="F184" s="407">
        <f t="shared" si="12"/>
        <v>4</v>
      </c>
      <c r="G184" s="421"/>
      <c r="H184" s="409">
        <f t="shared" si="13"/>
        <v>23</v>
      </c>
      <c r="I184" s="64"/>
    </row>
    <row r="185" spans="2:9">
      <c r="B185" s="410">
        <v>49706</v>
      </c>
      <c r="C185" s="411">
        <f t="shared" si="10"/>
        <v>29</v>
      </c>
      <c r="D185" s="234">
        <f t="shared" si="14"/>
        <v>21</v>
      </c>
      <c r="E185" s="234">
        <f t="shared" si="11"/>
        <v>4</v>
      </c>
      <c r="F185" s="412">
        <f t="shared" si="12"/>
        <v>4</v>
      </c>
      <c r="G185" s="413"/>
      <c r="H185" s="414">
        <f t="shared" si="13"/>
        <v>21</v>
      </c>
      <c r="I185" s="64"/>
    </row>
    <row r="186" spans="2:9">
      <c r="B186" s="410">
        <v>49735</v>
      </c>
      <c r="C186" s="411">
        <f t="shared" si="10"/>
        <v>31</v>
      </c>
      <c r="D186" s="234">
        <f t="shared" si="14"/>
        <v>21</v>
      </c>
      <c r="E186" s="234">
        <f t="shared" si="11"/>
        <v>5</v>
      </c>
      <c r="F186" s="412">
        <f t="shared" si="12"/>
        <v>5</v>
      </c>
      <c r="G186" s="413"/>
      <c r="H186" s="414">
        <f t="shared" si="13"/>
        <v>21</v>
      </c>
      <c r="I186" s="64"/>
    </row>
    <row r="187" spans="2:9">
      <c r="B187" s="410">
        <v>49766</v>
      </c>
      <c r="C187" s="411">
        <f t="shared" si="10"/>
        <v>30</v>
      </c>
      <c r="D187" s="234">
        <f t="shared" si="14"/>
        <v>22</v>
      </c>
      <c r="E187" s="234">
        <f t="shared" si="11"/>
        <v>4</v>
      </c>
      <c r="F187" s="412">
        <f t="shared" si="12"/>
        <v>4</v>
      </c>
      <c r="G187" s="413"/>
      <c r="H187" s="414">
        <f t="shared" si="13"/>
        <v>22</v>
      </c>
      <c r="I187" s="64"/>
    </row>
    <row r="188" spans="2:9">
      <c r="B188" s="378">
        <v>49796</v>
      </c>
      <c r="C188" s="411">
        <f t="shared" si="10"/>
        <v>31</v>
      </c>
      <c r="D188" s="234">
        <f t="shared" si="14"/>
        <v>22</v>
      </c>
      <c r="E188" s="234">
        <f t="shared" si="11"/>
        <v>4</v>
      </c>
      <c r="F188" s="412">
        <f t="shared" si="12"/>
        <v>5</v>
      </c>
      <c r="G188" s="413"/>
      <c r="H188" s="414">
        <f t="shared" si="13"/>
        <v>22</v>
      </c>
      <c r="I188" s="64" t="str">
        <f>TEXT(EOMONTH(B188,-1)+1,"aaaa")</f>
        <v>목요일</v>
      </c>
    </row>
    <row r="189" spans="2:9">
      <c r="B189" s="410">
        <v>49827</v>
      </c>
      <c r="C189" s="411">
        <f t="shared" si="10"/>
        <v>30</v>
      </c>
      <c r="D189" s="234">
        <f t="shared" si="14"/>
        <v>21</v>
      </c>
      <c r="E189" s="234">
        <f t="shared" si="11"/>
        <v>5</v>
      </c>
      <c r="F189" s="412">
        <f t="shared" si="12"/>
        <v>4</v>
      </c>
      <c r="G189" s="413"/>
      <c r="H189" s="414">
        <f t="shared" si="13"/>
        <v>21</v>
      </c>
      <c r="I189" s="64"/>
    </row>
    <row r="190" spans="2:9">
      <c r="B190" s="410">
        <v>49857</v>
      </c>
      <c r="C190" s="411">
        <f t="shared" si="10"/>
        <v>31</v>
      </c>
      <c r="D190" s="234">
        <f t="shared" si="14"/>
        <v>23</v>
      </c>
      <c r="E190" s="234">
        <f t="shared" si="11"/>
        <v>4</v>
      </c>
      <c r="F190" s="412">
        <f t="shared" si="12"/>
        <v>4</v>
      </c>
      <c r="G190" s="413"/>
      <c r="H190" s="414">
        <f t="shared" si="13"/>
        <v>23</v>
      </c>
      <c r="I190" s="64"/>
    </row>
    <row r="191" spans="2:9">
      <c r="B191" s="410">
        <v>49888</v>
      </c>
      <c r="C191" s="411">
        <f t="shared" si="10"/>
        <v>31</v>
      </c>
      <c r="D191" s="234">
        <f t="shared" si="14"/>
        <v>21</v>
      </c>
      <c r="E191" s="234">
        <f t="shared" si="11"/>
        <v>5</v>
      </c>
      <c r="F191" s="412">
        <f t="shared" si="12"/>
        <v>5</v>
      </c>
      <c r="G191" s="413"/>
      <c r="H191" s="414">
        <f t="shared" si="13"/>
        <v>21</v>
      </c>
      <c r="I191" s="64"/>
    </row>
    <row r="192" spans="2:9">
      <c r="B192" s="410">
        <v>49919</v>
      </c>
      <c r="C192" s="411">
        <f t="shared" si="10"/>
        <v>30</v>
      </c>
      <c r="D192" s="234">
        <f t="shared" si="14"/>
        <v>22</v>
      </c>
      <c r="E192" s="234">
        <f t="shared" si="11"/>
        <v>4</v>
      </c>
      <c r="F192" s="412">
        <f t="shared" si="12"/>
        <v>4</v>
      </c>
      <c r="G192" s="413"/>
      <c r="H192" s="414">
        <f t="shared" si="13"/>
        <v>22</v>
      </c>
      <c r="I192" s="64"/>
    </row>
    <row r="193" spans="2:9">
      <c r="B193" s="410">
        <v>49949</v>
      </c>
      <c r="C193" s="411">
        <f t="shared" si="10"/>
        <v>31</v>
      </c>
      <c r="D193" s="234">
        <f t="shared" si="14"/>
        <v>23</v>
      </c>
      <c r="E193" s="234">
        <f t="shared" si="11"/>
        <v>4</v>
      </c>
      <c r="F193" s="412">
        <f t="shared" si="12"/>
        <v>4</v>
      </c>
      <c r="G193" s="413"/>
      <c r="H193" s="414">
        <f t="shared" si="13"/>
        <v>23</v>
      </c>
      <c r="I193" s="64"/>
    </row>
    <row r="194" spans="2:9">
      <c r="B194" s="410">
        <v>49980</v>
      </c>
      <c r="C194" s="411">
        <f t="shared" si="10"/>
        <v>30</v>
      </c>
      <c r="D194" s="234">
        <f t="shared" si="14"/>
        <v>20</v>
      </c>
      <c r="E194" s="234">
        <f t="shared" si="11"/>
        <v>5</v>
      </c>
      <c r="F194" s="412">
        <f t="shared" si="12"/>
        <v>5</v>
      </c>
      <c r="G194" s="413"/>
      <c r="H194" s="414">
        <f t="shared" si="13"/>
        <v>20</v>
      </c>
      <c r="I194" s="64"/>
    </row>
    <row r="195" spans="2:9" ht="17.25" thickBot="1">
      <c r="B195" s="415">
        <v>50010</v>
      </c>
      <c r="C195" s="416">
        <f t="shared" si="10"/>
        <v>31</v>
      </c>
      <c r="D195" s="417">
        <f t="shared" si="14"/>
        <v>23</v>
      </c>
      <c r="E195" s="417">
        <f t="shared" si="11"/>
        <v>4</v>
      </c>
      <c r="F195" s="418">
        <f t="shared" si="12"/>
        <v>4</v>
      </c>
      <c r="G195" s="419"/>
      <c r="H195" s="420">
        <f t="shared" si="13"/>
        <v>23</v>
      </c>
      <c r="I195" s="64"/>
    </row>
    <row r="196" spans="2:9">
      <c r="B196" s="404">
        <v>50041</v>
      </c>
      <c r="C196" s="405">
        <f t="shared" si="10"/>
        <v>31</v>
      </c>
      <c r="D196" s="406">
        <f t="shared" si="14"/>
        <v>22</v>
      </c>
      <c r="E196" s="406">
        <f t="shared" si="11"/>
        <v>4</v>
      </c>
      <c r="F196" s="407">
        <f t="shared" si="12"/>
        <v>5</v>
      </c>
      <c r="G196" s="421"/>
      <c r="H196" s="409">
        <f t="shared" si="13"/>
        <v>22</v>
      </c>
      <c r="I196" s="64"/>
    </row>
    <row r="197" spans="2:9">
      <c r="B197" s="410">
        <v>50072</v>
      </c>
      <c r="C197" s="411">
        <f t="shared" ref="C197:C260" si="15">EOMONTH(B197,0)-EOMONTH(B197,-1)</f>
        <v>28</v>
      </c>
      <c r="D197" s="234">
        <f t="shared" si="14"/>
        <v>20</v>
      </c>
      <c r="E197" s="234">
        <f t="shared" ref="E197:E260" si="16">CEILING((DAY(EOMONTH(B197,0))-MOD(8-WEEKDAY(B197),7))/7,1)</f>
        <v>4</v>
      </c>
      <c r="F197" s="412">
        <f t="shared" ref="F197:F260" si="17">C197-D197-E197</f>
        <v>4</v>
      </c>
      <c r="G197" s="413"/>
      <c r="H197" s="414">
        <f t="shared" ref="H197:H260" si="18">D197-G197</f>
        <v>20</v>
      </c>
      <c r="I197" s="64"/>
    </row>
    <row r="198" spans="2:9">
      <c r="B198" s="410">
        <v>50100</v>
      </c>
      <c r="C198" s="411">
        <f t="shared" si="15"/>
        <v>31</v>
      </c>
      <c r="D198" s="234">
        <f t="shared" ref="D198:D261" si="19">NETWORKDAYS(EOMONTH(B198,-1)+1,EOMONTH(B198,0))</f>
        <v>22</v>
      </c>
      <c r="E198" s="234">
        <f t="shared" si="16"/>
        <v>5</v>
      </c>
      <c r="F198" s="412">
        <f t="shared" si="17"/>
        <v>4</v>
      </c>
      <c r="G198" s="413"/>
      <c r="H198" s="414">
        <f t="shared" si="18"/>
        <v>22</v>
      </c>
      <c r="I198" s="64"/>
    </row>
    <row r="199" spans="2:9">
      <c r="B199" s="410">
        <v>50131</v>
      </c>
      <c r="C199" s="411">
        <f t="shared" si="15"/>
        <v>30</v>
      </c>
      <c r="D199" s="234">
        <f t="shared" si="19"/>
        <v>22</v>
      </c>
      <c r="E199" s="234">
        <f t="shared" si="16"/>
        <v>4</v>
      </c>
      <c r="F199" s="412">
        <f t="shared" si="17"/>
        <v>4</v>
      </c>
      <c r="G199" s="413"/>
      <c r="H199" s="414">
        <f t="shared" si="18"/>
        <v>22</v>
      </c>
      <c r="I199" s="64"/>
    </row>
    <row r="200" spans="2:9">
      <c r="B200" s="378">
        <v>50161</v>
      </c>
      <c r="C200" s="411">
        <f t="shared" si="15"/>
        <v>31</v>
      </c>
      <c r="D200" s="234">
        <f t="shared" si="19"/>
        <v>21</v>
      </c>
      <c r="E200" s="234">
        <f t="shared" si="16"/>
        <v>5</v>
      </c>
      <c r="F200" s="412">
        <f t="shared" si="17"/>
        <v>5</v>
      </c>
      <c r="G200" s="413"/>
      <c r="H200" s="414">
        <f t="shared" si="18"/>
        <v>21</v>
      </c>
      <c r="I200" s="64" t="str">
        <f>TEXT(EOMONTH(B200,-1)+1,"aaaa")</f>
        <v>금요일</v>
      </c>
    </row>
    <row r="201" spans="2:9">
      <c r="B201" s="410">
        <v>50192</v>
      </c>
      <c r="C201" s="411">
        <f t="shared" si="15"/>
        <v>30</v>
      </c>
      <c r="D201" s="234">
        <f t="shared" si="19"/>
        <v>22</v>
      </c>
      <c r="E201" s="234">
        <f t="shared" si="16"/>
        <v>4</v>
      </c>
      <c r="F201" s="412">
        <f t="shared" si="17"/>
        <v>4</v>
      </c>
      <c r="G201" s="413"/>
      <c r="H201" s="414">
        <f t="shared" si="18"/>
        <v>22</v>
      </c>
      <c r="I201" s="64"/>
    </row>
    <row r="202" spans="2:9">
      <c r="B202" s="410">
        <v>50222</v>
      </c>
      <c r="C202" s="411">
        <f t="shared" si="15"/>
        <v>31</v>
      </c>
      <c r="D202" s="234">
        <f t="shared" si="19"/>
        <v>23</v>
      </c>
      <c r="E202" s="234">
        <f t="shared" si="16"/>
        <v>4</v>
      </c>
      <c r="F202" s="412">
        <f t="shared" si="17"/>
        <v>4</v>
      </c>
      <c r="G202" s="413"/>
      <c r="H202" s="414">
        <f t="shared" si="18"/>
        <v>23</v>
      </c>
      <c r="I202" s="64"/>
    </row>
    <row r="203" spans="2:9">
      <c r="B203" s="410">
        <v>50253</v>
      </c>
      <c r="C203" s="411">
        <f t="shared" si="15"/>
        <v>31</v>
      </c>
      <c r="D203" s="234">
        <f t="shared" si="19"/>
        <v>21</v>
      </c>
      <c r="E203" s="234">
        <f t="shared" si="16"/>
        <v>5</v>
      </c>
      <c r="F203" s="412">
        <f t="shared" si="17"/>
        <v>5</v>
      </c>
      <c r="G203" s="413"/>
      <c r="H203" s="414">
        <f t="shared" si="18"/>
        <v>21</v>
      </c>
      <c r="I203" s="64"/>
    </row>
    <row r="204" spans="2:9">
      <c r="B204" s="410">
        <v>50284</v>
      </c>
      <c r="C204" s="411">
        <f t="shared" si="15"/>
        <v>30</v>
      </c>
      <c r="D204" s="234">
        <f t="shared" si="19"/>
        <v>22</v>
      </c>
      <c r="E204" s="234">
        <f t="shared" si="16"/>
        <v>4</v>
      </c>
      <c r="F204" s="412">
        <f t="shared" si="17"/>
        <v>4</v>
      </c>
      <c r="G204" s="413"/>
      <c r="H204" s="414">
        <f t="shared" si="18"/>
        <v>22</v>
      </c>
      <c r="I204" s="64"/>
    </row>
    <row r="205" spans="2:9">
      <c r="B205" s="410">
        <v>50314</v>
      </c>
      <c r="C205" s="411">
        <f t="shared" si="15"/>
        <v>31</v>
      </c>
      <c r="D205" s="234">
        <f t="shared" si="19"/>
        <v>22</v>
      </c>
      <c r="E205" s="234">
        <f t="shared" si="16"/>
        <v>4</v>
      </c>
      <c r="F205" s="412">
        <f t="shared" si="17"/>
        <v>5</v>
      </c>
      <c r="G205" s="413"/>
      <c r="H205" s="414">
        <f t="shared" si="18"/>
        <v>22</v>
      </c>
      <c r="I205" s="64"/>
    </row>
    <row r="206" spans="2:9">
      <c r="B206" s="410">
        <v>50345</v>
      </c>
      <c r="C206" s="411">
        <f t="shared" si="15"/>
        <v>30</v>
      </c>
      <c r="D206" s="234">
        <f t="shared" si="19"/>
        <v>21</v>
      </c>
      <c r="E206" s="234">
        <f t="shared" si="16"/>
        <v>5</v>
      </c>
      <c r="F206" s="412">
        <f t="shared" si="17"/>
        <v>4</v>
      </c>
      <c r="G206" s="413"/>
      <c r="H206" s="414">
        <f t="shared" si="18"/>
        <v>21</v>
      </c>
      <c r="I206" s="64"/>
    </row>
    <row r="207" spans="2:9" ht="17.25" thickBot="1">
      <c r="B207" s="415">
        <v>50375</v>
      </c>
      <c r="C207" s="416">
        <f t="shared" si="15"/>
        <v>31</v>
      </c>
      <c r="D207" s="417">
        <f t="shared" si="19"/>
        <v>23</v>
      </c>
      <c r="E207" s="417">
        <f t="shared" si="16"/>
        <v>4</v>
      </c>
      <c r="F207" s="418">
        <f t="shared" si="17"/>
        <v>4</v>
      </c>
      <c r="G207" s="419"/>
      <c r="H207" s="420">
        <f t="shared" si="18"/>
        <v>23</v>
      </c>
      <c r="I207" s="64"/>
    </row>
    <row r="208" spans="2:9">
      <c r="B208" s="404">
        <v>50406</v>
      </c>
      <c r="C208" s="405">
        <f t="shared" si="15"/>
        <v>31</v>
      </c>
      <c r="D208" s="406">
        <f t="shared" si="19"/>
        <v>21</v>
      </c>
      <c r="E208" s="406">
        <f t="shared" si="16"/>
        <v>5</v>
      </c>
      <c r="F208" s="407">
        <f t="shared" si="17"/>
        <v>5</v>
      </c>
      <c r="G208" s="421"/>
      <c r="H208" s="409">
        <f t="shared" si="18"/>
        <v>21</v>
      </c>
      <c r="I208" s="64"/>
    </row>
    <row r="209" spans="2:9">
      <c r="B209" s="410">
        <v>50437</v>
      </c>
      <c r="C209" s="411">
        <f t="shared" si="15"/>
        <v>28</v>
      </c>
      <c r="D209" s="234">
        <f t="shared" si="19"/>
        <v>20</v>
      </c>
      <c r="E209" s="234">
        <f t="shared" si="16"/>
        <v>4</v>
      </c>
      <c r="F209" s="412">
        <f t="shared" si="17"/>
        <v>4</v>
      </c>
      <c r="G209" s="413"/>
      <c r="H209" s="414">
        <f t="shared" si="18"/>
        <v>20</v>
      </c>
      <c r="I209" s="64"/>
    </row>
    <row r="210" spans="2:9">
      <c r="B210" s="410">
        <v>50465</v>
      </c>
      <c r="C210" s="411">
        <f t="shared" si="15"/>
        <v>31</v>
      </c>
      <c r="D210" s="234">
        <f t="shared" si="19"/>
        <v>23</v>
      </c>
      <c r="E210" s="234">
        <f t="shared" si="16"/>
        <v>4</v>
      </c>
      <c r="F210" s="412">
        <f t="shared" si="17"/>
        <v>4</v>
      </c>
      <c r="G210" s="413"/>
      <c r="H210" s="414">
        <f t="shared" si="18"/>
        <v>23</v>
      </c>
      <c r="I210" s="64"/>
    </row>
    <row r="211" spans="2:9">
      <c r="B211" s="410">
        <v>50496</v>
      </c>
      <c r="C211" s="411">
        <f t="shared" si="15"/>
        <v>30</v>
      </c>
      <c r="D211" s="234">
        <f t="shared" si="19"/>
        <v>22</v>
      </c>
      <c r="E211" s="234">
        <f t="shared" si="16"/>
        <v>4</v>
      </c>
      <c r="F211" s="412">
        <f t="shared" si="17"/>
        <v>4</v>
      </c>
      <c r="G211" s="413"/>
      <c r="H211" s="414">
        <f t="shared" si="18"/>
        <v>22</v>
      </c>
      <c r="I211" s="64"/>
    </row>
    <row r="212" spans="2:9">
      <c r="B212" s="378">
        <v>50526</v>
      </c>
      <c r="C212" s="411">
        <f t="shared" si="15"/>
        <v>31</v>
      </c>
      <c r="D212" s="234">
        <f t="shared" si="19"/>
        <v>21</v>
      </c>
      <c r="E212" s="234">
        <f t="shared" si="16"/>
        <v>5</v>
      </c>
      <c r="F212" s="412">
        <f t="shared" si="17"/>
        <v>5</v>
      </c>
      <c r="G212" s="413"/>
      <c r="H212" s="414">
        <f t="shared" si="18"/>
        <v>21</v>
      </c>
      <c r="I212" s="64" t="str">
        <f>TEXT(EOMONTH(B212,-1)+1,"aaaa")</f>
        <v>토요일</v>
      </c>
    </row>
    <row r="213" spans="2:9">
      <c r="B213" s="410">
        <v>50557</v>
      </c>
      <c r="C213" s="411">
        <f t="shared" si="15"/>
        <v>30</v>
      </c>
      <c r="D213" s="234">
        <f t="shared" si="19"/>
        <v>22</v>
      </c>
      <c r="E213" s="234">
        <f t="shared" si="16"/>
        <v>4</v>
      </c>
      <c r="F213" s="412">
        <f t="shared" si="17"/>
        <v>4</v>
      </c>
      <c r="G213" s="413"/>
      <c r="H213" s="414">
        <f t="shared" si="18"/>
        <v>22</v>
      </c>
      <c r="I213" s="64"/>
    </row>
    <row r="214" spans="2:9">
      <c r="B214" s="410">
        <v>50587</v>
      </c>
      <c r="C214" s="411">
        <f t="shared" si="15"/>
        <v>31</v>
      </c>
      <c r="D214" s="234">
        <f t="shared" si="19"/>
        <v>22</v>
      </c>
      <c r="E214" s="234">
        <f t="shared" si="16"/>
        <v>4</v>
      </c>
      <c r="F214" s="412">
        <f t="shared" si="17"/>
        <v>5</v>
      </c>
      <c r="G214" s="413"/>
      <c r="H214" s="414">
        <f t="shared" si="18"/>
        <v>22</v>
      </c>
      <c r="I214" s="64"/>
    </row>
    <row r="215" spans="2:9">
      <c r="B215" s="410">
        <v>50618</v>
      </c>
      <c r="C215" s="411">
        <f t="shared" si="15"/>
        <v>31</v>
      </c>
      <c r="D215" s="234">
        <f t="shared" si="19"/>
        <v>22</v>
      </c>
      <c r="E215" s="234">
        <f t="shared" si="16"/>
        <v>5</v>
      </c>
      <c r="F215" s="412">
        <f t="shared" si="17"/>
        <v>4</v>
      </c>
      <c r="G215" s="413"/>
      <c r="H215" s="414">
        <f t="shared" si="18"/>
        <v>22</v>
      </c>
      <c r="I215" s="64"/>
    </row>
    <row r="216" spans="2:9">
      <c r="B216" s="410">
        <v>50649</v>
      </c>
      <c r="C216" s="411">
        <f t="shared" si="15"/>
        <v>30</v>
      </c>
      <c r="D216" s="234">
        <f t="shared" si="19"/>
        <v>22</v>
      </c>
      <c r="E216" s="234">
        <f t="shared" si="16"/>
        <v>4</v>
      </c>
      <c r="F216" s="412">
        <f t="shared" si="17"/>
        <v>4</v>
      </c>
      <c r="G216" s="413"/>
      <c r="H216" s="414">
        <f t="shared" si="18"/>
        <v>22</v>
      </c>
      <c r="I216" s="64"/>
    </row>
    <row r="217" spans="2:9">
      <c r="B217" s="410">
        <v>50679</v>
      </c>
      <c r="C217" s="411">
        <f t="shared" si="15"/>
        <v>31</v>
      </c>
      <c r="D217" s="234">
        <f t="shared" si="19"/>
        <v>21</v>
      </c>
      <c r="E217" s="234">
        <f t="shared" si="16"/>
        <v>5</v>
      </c>
      <c r="F217" s="412">
        <f t="shared" si="17"/>
        <v>5</v>
      </c>
      <c r="G217" s="413"/>
      <c r="H217" s="414">
        <f t="shared" si="18"/>
        <v>21</v>
      </c>
      <c r="I217" s="64"/>
    </row>
    <row r="218" spans="2:9">
      <c r="B218" s="410">
        <v>50710</v>
      </c>
      <c r="C218" s="411">
        <f t="shared" si="15"/>
        <v>30</v>
      </c>
      <c r="D218" s="234">
        <f t="shared" si="19"/>
        <v>22</v>
      </c>
      <c r="E218" s="234">
        <f t="shared" si="16"/>
        <v>4</v>
      </c>
      <c r="F218" s="412">
        <f t="shared" si="17"/>
        <v>4</v>
      </c>
      <c r="G218" s="413"/>
      <c r="H218" s="414">
        <f t="shared" si="18"/>
        <v>22</v>
      </c>
      <c r="I218" s="64"/>
    </row>
    <row r="219" spans="2:9" ht="17.25" thickBot="1">
      <c r="B219" s="415">
        <v>50740</v>
      </c>
      <c r="C219" s="416">
        <f t="shared" si="15"/>
        <v>31</v>
      </c>
      <c r="D219" s="417">
        <f t="shared" si="19"/>
        <v>23</v>
      </c>
      <c r="E219" s="417">
        <f t="shared" si="16"/>
        <v>4</v>
      </c>
      <c r="F219" s="418">
        <f t="shared" si="17"/>
        <v>4</v>
      </c>
      <c r="G219" s="419"/>
      <c r="H219" s="420">
        <f t="shared" si="18"/>
        <v>23</v>
      </c>
      <c r="I219" s="64"/>
    </row>
    <row r="220" spans="2:9">
      <c r="B220" s="404">
        <v>50771</v>
      </c>
      <c r="C220" s="405">
        <f t="shared" si="15"/>
        <v>31</v>
      </c>
      <c r="D220" s="406">
        <f t="shared" si="19"/>
        <v>21</v>
      </c>
      <c r="E220" s="406">
        <f t="shared" si="16"/>
        <v>5</v>
      </c>
      <c r="F220" s="407">
        <f t="shared" si="17"/>
        <v>5</v>
      </c>
      <c r="G220" s="421"/>
      <c r="H220" s="409">
        <f t="shared" si="18"/>
        <v>21</v>
      </c>
      <c r="I220" s="64"/>
    </row>
    <row r="221" spans="2:9">
      <c r="B221" s="410">
        <v>50802</v>
      </c>
      <c r="C221" s="411">
        <f t="shared" si="15"/>
        <v>28</v>
      </c>
      <c r="D221" s="234">
        <f t="shared" si="19"/>
        <v>20</v>
      </c>
      <c r="E221" s="234">
        <f t="shared" si="16"/>
        <v>4</v>
      </c>
      <c r="F221" s="412">
        <f t="shared" si="17"/>
        <v>4</v>
      </c>
      <c r="G221" s="413"/>
      <c r="H221" s="414">
        <f t="shared" si="18"/>
        <v>20</v>
      </c>
      <c r="I221" s="64"/>
    </row>
    <row r="222" spans="2:9">
      <c r="B222" s="410">
        <v>50830</v>
      </c>
      <c r="C222" s="411">
        <f t="shared" si="15"/>
        <v>31</v>
      </c>
      <c r="D222" s="234">
        <f t="shared" si="19"/>
        <v>23</v>
      </c>
      <c r="E222" s="234">
        <f t="shared" si="16"/>
        <v>4</v>
      </c>
      <c r="F222" s="412">
        <f t="shared" si="17"/>
        <v>4</v>
      </c>
      <c r="G222" s="413"/>
      <c r="H222" s="414">
        <f t="shared" si="18"/>
        <v>23</v>
      </c>
      <c r="I222" s="64"/>
    </row>
    <row r="223" spans="2:9">
      <c r="B223" s="410">
        <v>50861</v>
      </c>
      <c r="C223" s="411">
        <f t="shared" si="15"/>
        <v>30</v>
      </c>
      <c r="D223" s="234">
        <f t="shared" si="19"/>
        <v>21</v>
      </c>
      <c r="E223" s="234">
        <f t="shared" si="16"/>
        <v>4</v>
      </c>
      <c r="F223" s="412">
        <f t="shared" si="17"/>
        <v>5</v>
      </c>
      <c r="G223" s="413"/>
      <c r="H223" s="414">
        <f t="shared" si="18"/>
        <v>21</v>
      </c>
      <c r="I223" s="64"/>
    </row>
    <row r="224" spans="2:9">
      <c r="B224" s="378">
        <v>50891</v>
      </c>
      <c r="C224" s="411">
        <f t="shared" si="15"/>
        <v>31</v>
      </c>
      <c r="D224" s="234">
        <f t="shared" si="19"/>
        <v>22</v>
      </c>
      <c r="E224" s="234">
        <f t="shared" si="16"/>
        <v>5</v>
      </c>
      <c r="F224" s="412">
        <f t="shared" si="17"/>
        <v>4</v>
      </c>
      <c r="G224" s="413"/>
      <c r="H224" s="414">
        <f t="shared" si="18"/>
        <v>22</v>
      </c>
      <c r="I224" s="64" t="str">
        <f>TEXT(EOMONTH(B224,-1)+1,"aaaa")</f>
        <v>일요일</v>
      </c>
    </row>
    <row r="225" spans="2:9">
      <c r="B225" s="410">
        <v>50922</v>
      </c>
      <c r="C225" s="411">
        <f t="shared" si="15"/>
        <v>30</v>
      </c>
      <c r="D225" s="234">
        <f t="shared" si="19"/>
        <v>22</v>
      </c>
      <c r="E225" s="234">
        <f t="shared" si="16"/>
        <v>4</v>
      </c>
      <c r="F225" s="412">
        <f t="shared" si="17"/>
        <v>4</v>
      </c>
      <c r="G225" s="413"/>
      <c r="H225" s="414">
        <f t="shared" si="18"/>
        <v>22</v>
      </c>
      <c r="I225" s="64"/>
    </row>
    <row r="226" spans="2:9">
      <c r="B226" s="410">
        <v>50952</v>
      </c>
      <c r="C226" s="411">
        <f t="shared" si="15"/>
        <v>31</v>
      </c>
      <c r="D226" s="234">
        <f t="shared" si="19"/>
        <v>21</v>
      </c>
      <c r="E226" s="234">
        <f t="shared" si="16"/>
        <v>5</v>
      </c>
      <c r="F226" s="412">
        <f t="shared" si="17"/>
        <v>5</v>
      </c>
      <c r="G226" s="413"/>
      <c r="H226" s="414">
        <f t="shared" si="18"/>
        <v>21</v>
      </c>
      <c r="I226" s="64"/>
    </row>
    <row r="227" spans="2:9">
      <c r="B227" s="410">
        <v>50983</v>
      </c>
      <c r="C227" s="411">
        <f t="shared" si="15"/>
        <v>31</v>
      </c>
      <c r="D227" s="234">
        <f t="shared" si="19"/>
        <v>23</v>
      </c>
      <c r="E227" s="234">
        <f t="shared" si="16"/>
        <v>4</v>
      </c>
      <c r="F227" s="412">
        <f t="shared" si="17"/>
        <v>4</v>
      </c>
      <c r="G227" s="413"/>
      <c r="H227" s="414">
        <f t="shared" si="18"/>
        <v>23</v>
      </c>
      <c r="I227" s="64"/>
    </row>
    <row r="228" spans="2:9">
      <c r="B228" s="410">
        <v>51014</v>
      </c>
      <c r="C228" s="411">
        <f t="shared" si="15"/>
        <v>30</v>
      </c>
      <c r="D228" s="234">
        <f t="shared" si="19"/>
        <v>22</v>
      </c>
      <c r="E228" s="234">
        <f t="shared" si="16"/>
        <v>4</v>
      </c>
      <c r="F228" s="412">
        <f t="shared" si="17"/>
        <v>4</v>
      </c>
      <c r="G228" s="413"/>
      <c r="H228" s="414">
        <f t="shared" si="18"/>
        <v>22</v>
      </c>
      <c r="I228" s="64"/>
    </row>
    <row r="229" spans="2:9">
      <c r="B229" s="410">
        <v>51044</v>
      </c>
      <c r="C229" s="411">
        <f t="shared" si="15"/>
        <v>31</v>
      </c>
      <c r="D229" s="234">
        <f t="shared" si="19"/>
        <v>21</v>
      </c>
      <c r="E229" s="234">
        <f t="shared" si="16"/>
        <v>5</v>
      </c>
      <c r="F229" s="412">
        <f t="shared" si="17"/>
        <v>5</v>
      </c>
      <c r="G229" s="413"/>
      <c r="H229" s="414">
        <f t="shared" si="18"/>
        <v>21</v>
      </c>
      <c r="I229" s="64"/>
    </row>
    <row r="230" spans="2:9">
      <c r="B230" s="410">
        <v>51075</v>
      </c>
      <c r="C230" s="411">
        <f t="shared" si="15"/>
        <v>30</v>
      </c>
      <c r="D230" s="234">
        <f t="shared" si="19"/>
        <v>22</v>
      </c>
      <c r="E230" s="234">
        <f t="shared" si="16"/>
        <v>4</v>
      </c>
      <c r="F230" s="412">
        <f t="shared" si="17"/>
        <v>4</v>
      </c>
      <c r="G230" s="413"/>
      <c r="H230" s="414">
        <f t="shared" si="18"/>
        <v>22</v>
      </c>
      <c r="I230" s="64"/>
    </row>
    <row r="231" spans="2:9" ht="17.25" thickBot="1">
      <c r="B231" s="415">
        <v>51105</v>
      </c>
      <c r="C231" s="416">
        <f t="shared" si="15"/>
        <v>31</v>
      </c>
      <c r="D231" s="417">
        <f t="shared" si="19"/>
        <v>22</v>
      </c>
      <c r="E231" s="417">
        <f t="shared" si="16"/>
        <v>4</v>
      </c>
      <c r="F231" s="418">
        <f t="shared" si="17"/>
        <v>5</v>
      </c>
      <c r="G231" s="419"/>
      <c r="H231" s="420">
        <f t="shared" si="18"/>
        <v>22</v>
      </c>
      <c r="I231" s="64"/>
    </row>
    <row r="232" spans="2:9">
      <c r="B232" s="404">
        <v>51136</v>
      </c>
      <c r="C232" s="405">
        <f t="shared" si="15"/>
        <v>31</v>
      </c>
      <c r="D232" s="406">
        <f t="shared" si="19"/>
        <v>22</v>
      </c>
      <c r="E232" s="406">
        <f t="shared" si="16"/>
        <v>5</v>
      </c>
      <c r="F232" s="407">
        <f t="shared" si="17"/>
        <v>4</v>
      </c>
      <c r="G232" s="421"/>
      <c r="H232" s="409">
        <f t="shared" si="18"/>
        <v>22</v>
      </c>
      <c r="I232" s="64"/>
    </row>
    <row r="233" spans="2:9">
      <c r="B233" s="410">
        <v>51167</v>
      </c>
      <c r="C233" s="411">
        <f t="shared" si="15"/>
        <v>29</v>
      </c>
      <c r="D233" s="234">
        <f t="shared" si="19"/>
        <v>21</v>
      </c>
      <c r="E233" s="234">
        <f t="shared" si="16"/>
        <v>4</v>
      </c>
      <c r="F233" s="412">
        <f t="shared" si="17"/>
        <v>4</v>
      </c>
      <c r="G233" s="413"/>
      <c r="H233" s="414">
        <f t="shared" si="18"/>
        <v>21</v>
      </c>
      <c r="I233" s="64"/>
    </row>
    <row r="234" spans="2:9">
      <c r="B234" s="410">
        <v>51196</v>
      </c>
      <c r="C234" s="411">
        <f t="shared" si="15"/>
        <v>31</v>
      </c>
      <c r="D234" s="234">
        <f t="shared" si="19"/>
        <v>22</v>
      </c>
      <c r="E234" s="234">
        <f t="shared" si="16"/>
        <v>4</v>
      </c>
      <c r="F234" s="412">
        <f t="shared" si="17"/>
        <v>5</v>
      </c>
      <c r="G234" s="413"/>
      <c r="H234" s="414">
        <f t="shared" si="18"/>
        <v>22</v>
      </c>
      <c r="I234" s="64"/>
    </row>
    <row r="235" spans="2:9">
      <c r="B235" s="410">
        <v>51227</v>
      </c>
      <c r="C235" s="411">
        <f t="shared" si="15"/>
        <v>30</v>
      </c>
      <c r="D235" s="234">
        <f t="shared" si="19"/>
        <v>21</v>
      </c>
      <c r="E235" s="234">
        <f t="shared" si="16"/>
        <v>5</v>
      </c>
      <c r="F235" s="412">
        <f t="shared" si="17"/>
        <v>4</v>
      </c>
      <c r="G235" s="413"/>
      <c r="H235" s="414">
        <f t="shared" si="18"/>
        <v>21</v>
      </c>
      <c r="I235" s="64"/>
    </row>
    <row r="236" spans="2:9">
      <c r="B236" s="378">
        <v>51257</v>
      </c>
      <c r="C236" s="411">
        <f t="shared" si="15"/>
        <v>31</v>
      </c>
      <c r="D236" s="234">
        <f t="shared" si="19"/>
        <v>23</v>
      </c>
      <c r="E236" s="234">
        <f t="shared" si="16"/>
        <v>4</v>
      </c>
      <c r="F236" s="412">
        <f t="shared" si="17"/>
        <v>4</v>
      </c>
      <c r="G236" s="413"/>
      <c r="H236" s="414">
        <f t="shared" si="18"/>
        <v>23</v>
      </c>
      <c r="I236" s="64" t="str">
        <f>TEXT(EOMONTH(B236,-1)+1,"aaaa")</f>
        <v>화요일</v>
      </c>
    </row>
    <row r="237" spans="2:9">
      <c r="B237" s="410">
        <v>51288</v>
      </c>
      <c r="C237" s="411">
        <f t="shared" si="15"/>
        <v>30</v>
      </c>
      <c r="D237" s="234">
        <f t="shared" si="19"/>
        <v>21</v>
      </c>
      <c r="E237" s="234">
        <f t="shared" si="16"/>
        <v>4</v>
      </c>
      <c r="F237" s="412">
        <f t="shared" si="17"/>
        <v>5</v>
      </c>
      <c r="G237" s="413"/>
      <c r="H237" s="414">
        <f t="shared" si="18"/>
        <v>21</v>
      </c>
      <c r="I237" s="64"/>
    </row>
    <row r="238" spans="2:9">
      <c r="B238" s="410">
        <v>51318</v>
      </c>
      <c r="C238" s="411">
        <f t="shared" si="15"/>
        <v>31</v>
      </c>
      <c r="D238" s="234">
        <f t="shared" si="19"/>
        <v>22</v>
      </c>
      <c r="E238" s="234">
        <f t="shared" si="16"/>
        <v>5</v>
      </c>
      <c r="F238" s="412">
        <f t="shared" si="17"/>
        <v>4</v>
      </c>
      <c r="G238" s="413"/>
      <c r="H238" s="414">
        <f t="shared" si="18"/>
        <v>22</v>
      </c>
      <c r="I238" s="64"/>
    </row>
    <row r="239" spans="2:9">
      <c r="B239" s="410">
        <v>51349</v>
      </c>
      <c r="C239" s="411">
        <f t="shared" si="15"/>
        <v>31</v>
      </c>
      <c r="D239" s="234">
        <f t="shared" si="19"/>
        <v>23</v>
      </c>
      <c r="E239" s="234">
        <f t="shared" si="16"/>
        <v>4</v>
      </c>
      <c r="F239" s="412">
        <f t="shared" si="17"/>
        <v>4</v>
      </c>
      <c r="G239" s="413"/>
      <c r="H239" s="414">
        <f t="shared" si="18"/>
        <v>23</v>
      </c>
      <c r="I239" s="64"/>
    </row>
    <row r="240" spans="2:9">
      <c r="B240" s="410">
        <v>51380</v>
      </c>
      <c r="C240" s="411">
        <f t="shared" si="15"/>
        <v>30</v>
      </c>
      <c r="D240" s="234">
        <f t="shared" si="19"/>
        <v>20</v>
      </c>
      <c r="E240" s="234">
        <f t="shared" si="16"/>
        <v>5</v>
      </c>
      <c r="F240" s="412">
        <f t="shared" si="17"/>
        <v>5</v>
      </c>
      <c r="G240" s="413"/>
      <c r="H240" s="414">
        <f t="shared" si="18"/>
        <v>20</v>
      </c>
      <c r="I240" s="64"/>
    </row>
    <row r="241" spans="2:9">
      <c r="B241" s="410">
        <v>51410</v>
      </c>
      <c r="C241" s="411">
        <f t="shared" si="15"/>
        <v>31</v>
      </c>
      <c r="D241" s="234">
        <f t="shared" si="19"/>
        <v>23</v>
      </c>
      <c r="E241" s="234">
        <f t="shared" si="16"/>
        <v>4</v>
      </c>
      <c r="F241" s="412">
        <f t="shared" si="17"/>
        <v>4</v>
      </c>
      <c r="G241" s="413"/>
      <c r="H241" s="414">
        <f t="shared" si="18"/>
        <v>23</v>
      </c>
      <c r="I241" s="64"/>
    </row>
    <row r="242" spans="2:9">
      <c r="B242" s="410">
        <v>51441</v>
      </c>
      <c r="C242" s="411">
        <f t="shared" si="15"/>
        <v>30</v>
      </c>
      <c r="D242" s="234">
        <f t="shared" si="19"/>
        <v>22</v>
      </c>
      <c r="E242" s="234">
        <f t="shared" si="16"/>
        <v>4</v>
      </c>
      <c r="F242" s="412">
        <f t="shared" si="17"/>
        <v>4</v>
      </c>
      <c r="G242" s="413"/>
      <c r="H242" s="414">
        <f t="shared" si="18"/>
        <v>22</v>
      </c>
      <c r="I242" s="64"/>
    </row>
    <row r="243" spans="2:9" ht="17.25" thickBot="1">
      <c r="B243" s="415">
        <v>51471</v>
      </c>
      <c r="C243" s="416">
        <f t="shared" si="15"/>
        <v>31</v>
      </c>
      <c r="D243" s="417">
        <f t="shared" si="19"/>
        <v>21</v>
      </c>
      <c r="E243" s="417">
        <f t="shared" si="16"/>
        <v>5</v>
      </c>
      <c r="F243" s="418">
        <f t="shared" si="17"/>
        <v>5</v>
      </c>
      <c r="G243" s="419"/>
      <c r="H243" s="420">
        <f t="shared" si="18"/>
        <v>21</v>
      </c>
      <c r="I243" s="64"/>
    </row>
    <row r="244" spans="2:9">
      <c r="B244" s="404">
        <v>51502</v>
      </c>
      <c r="C244" s="405">
        <f t="shared" si="15"/>
        <v>31</v>
      </c>
      <c r="D244" s="406">
        <f t="shared" si="19"/>
        <v>23</v>
      </c>
      <c r="E244" s="406">
        <f t="shared" si="16"/>
        <v>4</v>
      </c>
      <c r="F244" s="407">
        <f t="shared" si="17"/>
        <v>4</v>
      </c>
      <c r="G244" s="421"/>
      <c r="H244" s="409">
        <f t="shared" si="18"/>
        <v>23</v>
      </c>
      <c r="I244" s="64"/>
    </row>
    <row r="245" spans="2:9">
      <c r="B245" s="410">
        <v>51533</v>
      </c>
      <c r="C245" s="411">
        <f t="shared" si="15"/>
        <v>28</v>
      </c>
      <c r="D245" s="234">
        <f t="shared" si="19"/>
        <v>20</v>
      </c>
      <c r="E245" s="234">
        <f t="shared" si="16"/>
        <v>4</v>
      </c>
      <c r="F245" s="412">
        <f t="shared" si="17"/>
        <v>4</v>
      </c>
      <c r="G245" s="413"/>
      <c r="H245" s="414">
        <f t="shared" si="18"/>
        <v>20</v>
      </c>
      <c r="I245" s="64"/>
    </row>
    <row r="246" spans="2:9">
      <c r="B246" s="410">
        <v>51561</v>
      </c>
      <c r="C246" s="411">
        <f t="shared" si="15"/>
        <v>31</v>
      </c>
      <c r="D246" s="234">
        <f t="shared" si="19"/>
        <v>21</v>
      </c>
      <c r="E246" s="234">
        <f t="shared" si="16"/>
        <v>5</v>
      </c>
      <c r="F246" s="412">
        <f t="shared" si="17"/>
        <v>5</v>
      </c>
      <c r="G246" s="413"/>
      <c r="H246" s="414">
        <f t="shared" si="18"/>
        <v>21</v>
      </c>
      <c r="I246" s="64"/>
    </row>
    <row r="247" spans="2:9">
      <c r="B247" s="410">
        <v>51592</v>
      </c>
      <c r="C247" s="411">
        <f t="shared" si="15"/>
        <v>30</v>
      </c>
      <c r="D247" s="234">
        <f t="shared" si="19"/>
        <v>22</v>
      </c>
      <c r="E247" s="234">
        <f t="shared" si="16"/>
        <v>4</v>
      </c>
      <c r="F247" s="412">
        <f t="shared" si="17"/>
        <v>4</v>
      </c>
      <c r="G247" s="413"/>
      <c r="H247" s="414">
        <f t="shared" si="18"/>
        <v>22</v>
      </c>
      <c r="I247" s="64"/>
    </row>
    <row r="248" spans="2:9">
      <c r="B248" s="378">
        <v>51622</v>
      </c>
      <c r="C248" s="411">
        <f t="shared" si="15"/>
        <v>31</v>
      </c>
      <c r="D248" s="234">
        <f t="shared" si="19"/>
        <v>23</v>
      </c>
      <c r="E248" s="234">
        <f t="shared" si="16"/>
        <v>4</v>
      </c>
      <c r="F248" s="412">
        <f t="shared" si="17"/>
        <v>4</v>
      </c>
      <c r="G248" s="413"/>
      <c r="H248" s="414">
        <f t="shared" si="18"/>
        <v>23</v>
      </c>
      <c r="I248" s="64" t="str">
        <f>TEXT(EOMONTH(B248,-1)+1,"aaaa")</f>
        <v>수요일</v>
      </c>
    </row>
    <row r="249" spans="2:9">
      <c r="B249" s="410">
        <v>51653</v>
      </c>
      <c r="C249" s="411">
        <f t="shared" si="15"/>
        <v>30</v>
      </c>
      <c r="D249" s="234">
        <f t="shared" si="19"/>
        <v>20</v>
      </c>
      <c r="E249" s="234">
        <f t="shared" si="16"/>
        <v>5</v>
      </c>
      <c r="F249" s="412">
        <f t="shared" si="17"/>
        <v>5</v>
      </c>
      <c r="G249" s="413"/>
      <c r="H249" s="414">
        <f t="shared" si="18"/>
        <v>20</v>
      </c>
      <c r="I249" s="64"/>
    </row>
    <row r="250" spans="2:9">
      <c r="B250" s="410">
        <v>51683</v>
      </c>
      <c r="C250" s="411">
        <f t="shared" si="15"/>
        <v>31</v>
      </c>
      <c r="D250" s="234">
        <f t="shared" si="19"/>
        <v>23</v>
      </c>
      <c r="E250" s="234">
        <f t="shared" si="16"/>
        <v>4</v>
      </c>
      <c r="F250" s="412">
        <f t="shared" si="17"/>
        <v>4</v>
      </c>
      <c r="G250" s="413"/>
      <c r="H250" s="414">
        <f t="shared" si="18"/>
        <v>23</v>
      </c>
      <c r="I250" s="64"/>
    </row>
    <row r="251" spans="2:9">
      <c r="B251" s="410">
        <v>51714</v>
      </c>
      <c r="C251" s="411">
        <f t="shared" si="15"/>
        <v>31</v>
      </c>
      <c r="D251" s="234">
        <f t="shared" si="19"/>
        <v>22</v>
      </c>
      <c r="E251" s="234">
        <f t="shared" si="16"/>
        <v>4</v>
      </c>
      <c r="F251" s="412">
        <f t="shared" si="17"/>
        <v>5</v>
      </c>
      <c r="G251" s="413"/>
      <c r="H251" s="414">
        <f t="shared" si="18"/>
        <v>22</v>
      </c>
      <c r="I251" s="64"/>
    </row>
    <row r="252" spans="2:9">
      <c r="B252" s="410">
        <v>51745</v>
      </c>
      <c r="C252" s="411">
        <f t="shared" si="15"/>
        <v>30</v>
      </c>
      <c r="D252" s="234">
        <f t="shared" si="19"/>
        <v>21</v>
      </c>
      <c r="E252" s="234">
        <f t="shared" si="16"/>
        <v>5</v>
      </c>
      <c r="F252" s="412">
        <f t="shared" si="17"/>
        <v>4</v>
      </c>
      <c r="G252" s="413"/>
      <c r="H252" s="414">
        <f t="shared" si="18"/>
        <v>21</v>
      </c>
      <c r="I252" s="64"/>
    </row>
    <row r="253" spans="2:9">
      <c r="B253" s="410">
        <v>51775</v>
      </c>
      <c r="C253" s="411">
        <f t="shared" si="15"/>
        <v>31</v>
      </c>
      <c r="D253" s="234">
        <f t="shared" si="19"/>
        <v>23</v>
      </c>
      <c r="E253" s="234">
        <f t="shared" si="16"/>
        <v>4</v>
      </c>
      <c r="F253" s="412">
        <f t="shared" si="17"/>
        <v>4</v>
      </c>
      <c r="G253" s="413"/>
      <c r="H253" s="414">
        <f t="shared" si="18"/>
        <v>23</v>
      </c>
      <c r="I253" s="64"/>
    </row>
    <row r="254" spans="2:9">
      <c r="B254" s="410">
        <v>51806</v>
      </c>
      <c r="C254" s="411">
        <f t="shared" si="15"/>
        <v>30</v>
      </c>
      <c r="D254" s="234">
        <f t="shared" si="19"/>
        <v>21</v>
      </c>
      <c r="E254" s="234">
        <f t="shared" si="16"/>
        <v>4</v>
      </c>
      <c r="F254" s="412">
        <f t="shared" si="17"/>
        <v>5</v>
      </c>
      <c r="G254" s="413"/>
      <c r="H254" s="414">
        <f t="shared" si="18"/>
        <v>21</v>
      </c>
      <c r="I254" s="64"/>
    </row>
    <row r="255" spans="2:9" ht="17.25" thickBot="1">
      <c r="B255" s="415">
        <v>51836</v>
      </c>
      <c r="C255" s="416">
        <f t="shared" si="15"/>
        <v>31</v>
      </c>
      <c r="D255" s="417">
        <f t="shared" si="19"/>
        <v>22</v>
      </c>
      <c r="E255" s="417">
        <f t="shared" si="16"/>
        <v>5</v>
      </c>
      <c r="F255" s="418">
        <f t="shared" si="17"/>
        <v>4</v>
      </c>
      <c r="G255" s="419"/>
      <c r="H255" s="420">
        <f t="shared" si="18"/>
        <v>22</v>
      </c>
      <c r="I255" s="64"/>
    </row>
    <row r="256" spans="2:9">
      <c r="B256" s="404">
        <v>51867</v>
      </c>
      <c r="C256" s="405">
        <f t="shared" si="15"/>
        <v>31</v>
      </c>
      <c r="D256" s="406">
        <f t="shared" si="19"/>
        <v>23</v>
      </c>
      <c r="E256" s="406">
        <f t="shared" si="16"/>
        <v>4</v>
      </c>
      <c r="F256" s="407">
        <f t="shared" si="17"/>
        <v>4</v>
      </c>
      <c r="G256" s="421"/>
      <c r="H256" s="409">
        <f t="shared" si="18"/>
        <v>23</v>
      </c>
      <c r="I256" s="64"/>
    </row>
    <row r="257" spans="2:9">
      <c r="B257" s="410">
        <v>51898</v>
      </c>
      <c r="C257" s="411">
        <f t="shared" si="15"/>
        <v>28</v>
      </c>
      <c r="D257" s="234">
        <f t="shared" si="19"/>
        <v>20</v>
      </c>
      <c r="E257" s="234">
        <f t="shared" si="16"/>
        <v>4</v>
      </c>
      <c r="F257" s="412">
        <f t="shared" si="17"/>
        <v>4</v>
      </c>
      <c r="G257" s="413"/>
      <c r="H257" s="414">
        <f t="shared" si="18"/>
        <v>20</v>
      </c>
      <c r="I257" s="64"/>
    </row>
    <row r="258" spans="2:9">
      <c r="B258" s="410">
        <v>51926</v>
      </c>
      <c r="C258" s="411">
        <f t="shared" si="15"/>
        <v>31</v>
      </c>
      <c r="D258" s="234">
        <f t="shared" si="19"/>
        <v>21</v>
      </c>
      <c r="E258" s="234">
        <f t="shared" si="16"/>
        <v>5</v>
      </c>
      <c r="F258" s="412">
        <f t="shared" si="17"/>
        <v>5</v>
      </c>
      <c r="G258" s="413"/>
      <c r="H258" s="414">
        <f t="shared" si="18"/>
        <v>21</v>
      </c>
      <c r="I258" s="64"/>
    </row>
    <row r="259" spans="2:9">
      <c r="B259" s="410">
        <v>51957</v>
      </c>
      <c r="C259" s="411">
        <f t="shared" si="15"/>
        <v>30</v>
      </c>
      <c r="D259" s="234">
        <f t="shared" si="19"/>
        <v>22</v>
      </c>
      <c r="E259" s="234">
        <f t="shared" si="16"/>
        <v>4</v>
      </c>
      <c r="F259" s="412">
        <f t="shared" si="17"/>
        <v>4</v>
      </c>
      <c r="G259" s="413"/>
      <c r="H259" s="414">
        <f t="shared" si="18"/>
        <v>22</v>
      </c>
      <c r="I259" s="64"/>
    </row>
    <row r="260" spans="2:9">
      <c r="B260" s="410">
        <v>51987</v>
      </c>
      <c r="C260" s="411">
        <f t="shared" si="15"/>
        <v>31</v>
      </c>
      <c r="D260" s="234">
        <f t="shared" si="19"/>
        <v>22</v>
      </c>
      <c r="E260" s="234">
        <f t="shared" si="16"/>
        <v>4</v>
      </c>
      <c r="F260" s="412">
        <f t="shared" si="17"/>
        <v>5</v>
      </c>
      <c r="G260" s="413"/>
      <c r="H260" s="414">
        <f t="shared" si="18"/>
        <v>22</v>
      </c>
      <c r="I260" s="64"/>
    </row>
    <row r="261" spans="2:9">
      <c r="B261" s="410">
        <v>52018</v>
      </c>
      <c r="C261" s="411">
        <f t="shared" ref="C261:C324" si="20">EOMONTH(B261,0)-EOMONTH(B261,-1)</f>
        <v>30</v>
      </c>
      <c r="D261" s="234">
        <f t="shared" si="19"/>
        <v>21</v>
      </c>
      <c r="E261" s="234">
        <f t="shared" ref="E261:E324" si="21">CEILING((DAY(EOMONTH(B261,0))-MOD(8-WEEKDAY(B261),7))/7,1)</f>
        <v>5</v>
      </c>
      <c r="F261" s="412">
        <f t="shared" ref="F261:F324" si="22">C261-D261-E261</f>
        <v>4</v>
      </c>
      <c r="G261" s="413"/>
      <c r="H261" s="414">
        <f t="shared" ref="H261:H324" si="23">D261-G261</f>
        <v>21</v>
      </c>
      <c r="I261" s="64"/>
    </row>
    <row r="262" spans="2:9">
      <c r="B262" s="410">
        <v>52048</v>
      </c>
      <c r="C262" s="411">
        <f t="shared" si="20"/>
        <v>31</v>
      </c>
      <c r="D262" s="234">
        <f t="shared" ref="D262:D325" si="24">NETWORKDAYS(EOMONTH(B262,-1)+1,EOMONTH(B262,0))</f>
        <v>23</v>
      </c>
      <c r="E262" s="234">
        <f t="shared" si="21"/>
        <v>4</v>
      </c>
      <c r="F262" s="412">
        <f t="shared" si="22"/>
        <v>4</v>
      </c>
      <c r="G262" s="413"/>
      <c r="H262" s="414">
        <f t="shared" si="23"/>
        <v>23</v>
      </c>
      <c r="I262" s="64"/>
    </row>
    <row r="263" spans="2:9">
      <c r="B263" s="410">
        <v>52079</v>
      </c>
      <c r="C263" s="411">
        <f t="shared" si="20"/>
        <v>31</v>
      </c>
      <c r="D263" s="234">
        <f t="shared" si="24"/>
        <v>21</v>
      </c>
      <c r="E263" s="234">
        <f t="shared" si="21"/>
        <v>5</v>
      </c>
      <c r="F263" s="412">
        <f t="shared" si="22"/>
        <v>5</v>
      </c>
      <c r="G263" s="413"/>
      <c r="H263" s="414">
        <f t="shared" si="23"/>
        <v>21</v>
      </c>
      <c r="I263" s="64"/>
    </row>
    <row r="264" spans="2:9">
      <c r="B264" s="410">
        <v>52110</v>
      </c>
      <c r="C264" s="411">
        <f t="shared" si="20"/>
        <v>30</v>
      </c>
      <c r="D264" s="234">
        <f t="shared" si="24"/>
        <v>22</v>
      </c>
      <c r="E264" s="234">
        <f t="shared" si="21"/>
        <v>4</v>
      </c>
      <c r="F264" s="412">
        <f t="shared" si="22"/>
        <v>4</v>
      </c>
      <c r="G264" s="413"/>
      <c r="H264" s="414">
        <f t="shared" si="23"/>
        <v>22</v>
      </c>
      <c r="I264" s="64"/>
    </row>
    <row r="265" spans="2:9">
      <c r="B265" s="410">
        <v>52140</v>
      </c>
      <c r="C265" s="411">
        <f t="shared" si="20"/>
        <v>31</v>
      </c>
      <c r="D265" s="234">
        <f t="shared" si="24"/>
        <v>23</v>
      </c>
      <c r="E265" s="234">
        <f t="shared" si="21"/>
        <v>4</v>
      </c>
      <c r="F265" s="412">
        <f t="shared" si="22"/>
        <v>4</v>
      </c>
      <c r="G265" s="413"/>
      <c r="H265" s="414">
        <f t="shared" si="23"/>
        <v>23</v>
      </c>
      <c r="I265" s="64"/>
    </row>
    <row r="266" spans="2:9">
      <c r="B266" s="410">
        <v>52171</v>
      </c>
      <c r="C266" s="411">
        <f t="shared" si="20"/>
        <v>30</v>
      </c>
      <c r="D266" s="234">
        <f t="shared" si="24"/>
        <v>20</v>
      </c>
      <c r="E266" s="234">
        <f t="shared" si="21"/>
        <v>5</v>
      </c>
      <c r="F266" s="412">
        <f t="shared" si="22"/>
        <v>5</v>
      </c>
      <c r="G266" s="413"/>
      <c r="H266" s="414">
        <f t="shared" si="23"/>
        <v>20</v>
      </c>
      <c r="I266" s="64"/>
    </row>
    <row r="267" spans="2:9">
      <c r="B267" s="410">
        <v>52201</v>
      </c>
      <c r="C267" s="411">
        <f t="shared" si="20"/>
        <v>31</v>
      </c>
      <c r="D267" s="234">
        <f t="shared" si="24"/>
        <v>23</v>
      </c>
      <c r="E267" s="234">
        <f t="shared" si="21"/>
        <v>4</v>
      </c>
      <c r="F267" s="412">
        <f t="shared" si="22"/>
        <v>4</v>
      </c>
      <c r="G267" s="413"/>
      <c r="H267" s="414">
        <f t="shared" si="23"/>
        <v>23</v>
      </c>
      <c r="I267" s="64"/>
    </row>
    <row r="268" spans="2:9">
      <c r="B268" s="410">
        <v>52232</v>
      </c>
      <c r="C268" s="411">
        <f t="shared" si="20"/>
        <v>31</v>
      </c>
      <c r="D268" s="234">
        <f t="shared" si="24"/>
        <v>22</v>
      </c>
      <c r="E268" s="234">
        <f t="shared" si="21"/>
        <v>4</v>
      </c>
      <c r="F268" s="412">
        <f t="shared" si="22"/>
        <v>5</v>
      </c>
      <c r="G268" s="413"/>
      <c r="H268" s="414">
        <f t="shared" si="23"/>
        <v>22</v>
      </c>
      <c r="I268" s="64"/>
    </row>
    <row r="269" spans="2:9">
      <c r="B269" s="410">
        <v>52263</v>
      </c>
      <c r="C269" s="411">
        <f t="shared" si="20"/>
        <v>28</v>
      </c>
      <c r="D269" s="234">
        <f t="shared" si="24"/>
        <v>20</v>
      </c>
      <c r="E269" s="234">
        <f t="shared" si="21"/>
        <v>4</v>
      </c>
      <c r="F269" s="412">
        <f t="shared" si="22"/>
        <v>4</v>
      </c>
      <c r="G269" s="413"/>
      <c r="H269" s="414">
        <f t="shared" si="23"/>
        <v>20</v>
      </c>
      <c r="I269" s="64"/>
    </row>
    <row r="270" spans="2:9">
      <c r="B270" s="410">
        <v>52291</v>
      </c>
      <c r="C270" s="411">
        <f t="shared" si="20"/>
        <v>31</v>
      </c>
      <c r="D270" s="234">
        <f t="shared" si="24"/>
        <v>22</v>
      </c>
      <c r="E270" s="234">
        <f t="shared" si="21"/>
        <v>5</v>
      </c>
      <c r="F270" s="412">
        <f t="shared" si="22"/>
        <v>4</v>
      </c>
      <c r="G270" s="413"/>
      <c r="H270" s="414">
        <f t="shared" si="23"/>
        <v>22</v>
      </c>
      <c r="I270" s="64"/>
    </row>
    <row r="271" spans="2:9">
      <c r="B271" s="410">
        <v>52322</v>
      </c>
      <c r="C271" s="411">
        <f t="shared" si="20"/>
        <v>30</v>
      </c>
      <c r="D271" s="234">
        <f t="shared" si="24"/>
        <v>22</v>
      </c>
      <c r="E271" s="234">
        <f t="shared" si="21"/>
        <v>4</v>
      </c>
      <c r="F271" s="412">
        <f t="shared" si="22"/>
        <v>4</v>
      </c>
      <c r="G271" s="413"/>
      <c r="H271" s="414">
        <f t="shared" si="23"/>
        <v>22</v>
      </c>
      <c r="I271" s="64"/>
    </row>
    <row r="272" spans="2:9">
      <c r="B272" s="410">
        <v>52352</v>
      </c>
      <c r="C272" s="411">
        <f t="shared" si="20"/>
        <v>31</v>
      </c>
      <c r="D272" s="234">
        <f t="shared" si="24"/>
        <v>21</v>
      </c>
      <c r="E272" s="234">
        <f t="shared" si="21"/>
        <v>5</v>
      </c>
      <c r="F272" s="412">
        <f t="shared" si="22"/>
        <v>5</v>
      </c>
      <c r="G272" s="413"/>
      <c r="H272" s="414">
        <f t="shared" si="23"/>
        <v>21</v>
      </c>
      <c r="I272" s="64"/>
    </row>
    <row r="273" spans="2:9">
      <c r="B273" s="410">
        <v>52383</v>
      </c>
      <c r="C273" s="411">
        <f t="shared" si="20"/>
        <v>30</v>
      </c>
      <c r="D273" s="234">
        <f t="shared" si="24"/>
        <v>22</v>
      </c>
      <c r="E273" s="234">
        <f t="shared" si="21"/>
        <v>4</v>
      </c>
      <c r="F273" s="412">
        <f t="shared" si="22"/>
        <v>4</v>
      </c>
      <c r="G273" s="413"/>
      <c r="H273" s="414">
        <f t="shared" si="23"/>
        <v>22</v>
      </c>
      <c r="I273" s="64"/>
    </row>
    <row r="274" spans="2:9">
      <c r="B274" s="410">
        <v>52413</v>
      </c>
      <c r="C274" s="411">
        <f t="shared" si="20"/>
        <v>31</v>
      </c>
      <c r="D274" s="234">
        <f t="shared" si="24"/>
        <v>23</v>
      </c>
      <c r="E274" s="234">
        <f t="shared" si="21"/>
        <v>4</v>
      </c>
      <c r="F274" s="412">
        <f t="shared" si="22"/>
        <v>4</v>
      </c>
      <c r="G274" s="413"/>
      <c r="H274" s="414">
        <f t="shared" si="23"/>
        <v>23</v>
      </c>
      <c r="I274" s="64"/>
    </row>
    <row r="275" spans="2:9">
      <c r="B275" s="410">
        <v>52444</v>
      </c>
      <c r="C275" s="411">
        <f t="shared" si="20"/>
        <v>31</v>
      </c>
      <c r="D275" s="234">
        <f t="shared" si="24"/>
        <v>21</v>
      </c>
      <c r="E275" s="234">
        <f t="shared" si="21"/>
        <v>5</v>
      </c>
      <c r="F275" s="412">
        <f t="shared" si="22"/>
        <v>5</v>
      </c>
      <c r="G275" s="413"/>
      <c r="H275" s="414">
        <f t="shared" si="23"/>
        <v>21</v>
      </c>
      <c r="I275" s="64"/>
    </row>
    <row r="276" spans="2:9">
      <c r="B276" s="410">
        <v>52475</v>
      </c>
      <c r="C276" s="411">
        <f t="shared" si="20"/>
        <v>30</v>
      </c>
      <c r="D276" s="234">
        <f t="shared" si="24"/>
        <v>22</v>
      </c>
      <c r="E276" s="234">
        <f t="shared" si="21"/>
        <v>4</v>
      </c>
      <c r="F276" s="412">
        <f t="shared" si="22"/>
        <v>4</v>
      </c>
      <c r="G276" s="413"/>
      <c r="H276" s="414">
        <f t="shared" si="23"/>
        <v>22</v>
      </c>
      <c r="I276" s="64"/>
    </row>
    <row r="277" spans="2:9">
      <c r="B277" s="410">
        <v>52505</v>
      </c>
      <c r="C277" s="411">
        <f t="shared" si="20"/>
        <v>31</v>
      </c>
      <c r="D277" s="234">
        <f t="shared" si="24"/>
        <v>22</v>
      </c>
      <c r="E277" s="234">
        <f t="shared" si="21"/>
        <v>4</v>
      </c>
      <c r="F277" s="412">
        <f t="shared" si="22"/>
        <v>5</v>
      </c>
      <c r="G277" s="413"/>
      <c r="H277" s="414">
        <f t="shared" si="23"/>
        <v>22</v>
      </c>
      <c r="I277" s="64"/>
    </row>
    <row r="278" spans="2:9">
      <c r="B278" s="410">
        <v>52536</v>
      </c>
      <c r="C278" s="411">
        <f t="shared" si="20"/>
        <v>30</v>
      </c>
      <c r="D278" s="234">
        <f t="shared" si="24"/>
        <v>21</v>
      </c>
      <c r="E278" s="234">
        <f t="shared" si="21"/>
        <v>5</v>
      </c>
      <c r="F278" s="412">
        <f t="shared" si="22"/>
        <v>4</v>
      </c>
      <c r="G278" s="413"/>
      <c r="H278" s="414">
        <f t="shared" si="23"/>
        <v>21</v>
      </c>
      <c r="I278" s="64"/>
    </row>
    <row r="279" spans="2:9">
      <c r="B279" s="410">
        <v>52566</v>
      </c>
      <c r="C279" s="411">
        <f t="shared" si="20"/>
        <v>31</v>
      </c>
      <c r="D279" s="234">
        <f t="shared" si="24"/>
        <v>23</v>
      </c>
      <c r="E279" s="234">
        <f t="shared" si="21"/>
        <v>4</v>
      </c>
      <c r="F279" s="412">
        <f t="shared" si="22"/>
        <v>4</v>
      </c>
      <c r="G279" s="413"/>
      <c r="H279" s="414">
        <f t="shared" si="23"/>
        <v>23</v>
      </c>
      <c r="I279" s="64"/>
    </row>
    <row r="280" spans="2:9">
      <c r="B280" s="410">
        <v>52597</v>
      </c>
      <c r="C280" s="411">
        <f t="shared" si="20"/>
        <v>31</v>
      </c>
      <c r="D280" s="234">
        <f t="shared" si="24"/>
        <v>21</v>
      </c>
      <c r="E280" s="234">
        <f t="shared" si="21"/>
        <v>5</v>
      </c>
      <c r="F280" s="412">
        <f t="shared" si="22"/>
        <v>5</v>
      </c>
      <c r="G280" s="413"/>
      <c r="H280" s="414">
        <f t="shared" si="23"/>
        <v>21</v>
      </c>
      <c r="I280" s="64"/>
    </row>
    <row r="281" spans="2:9">
      <c r="B281" s="410">
        <v>52628</v>
      </c>
      <c r="C281" s="411">
        <f t="shared" si="20"/>
        <v>29</v>
      </c>
      <c r="D281" s="234">
        <f t="shared" si="24"/>
        <v>21</v>
      </c>
      <c r="E281" s="234">
        <f t="shared" si="21"/>
        <v>4</v>
      </c>
      <c r="F281" s="412">
        <f t="shared" si="22"/>
        <v>4</v>
      </c>
      <c r="G281" s="413"/>
      <c r="H281" s="414">
        <f t="shared" si="23"/>
        <v>21</v>
      </c>
      <c r="I281" s="64"/>
    </row>
    <row r="282" spans="2:9">
      <c r="B282" s="410">
        <v>52657</v>
      </c>
      <c r="C282" s="411">
        <f t="shared" si="20"/>
        <v>31</v>
      </c>
      <c r="D282" s="234">
        <f t="shared" si="24"/>
        <v>23</v>
      </c>
      <c r="E282" s="234">
        <f t="shared" si="21"/>
        <v>4</v>
      </c>
      <c r="F282" s="412">
        <f t="shared" si="22"/>
        <v>4</v>
      </c>
      <c r="G282" s="413"/>
      <c r="H282" s="414">
        <f t="shared" si="23"/>
        <v>23</v>
      </c>
      <c r="I282" s="64"/>
    </row>
    <row r="283" spans="2:9">
      <c r="B283" s="410">
        <v>52688</v>
      </c>
      <c r="C283" s="411">
        <f t="shared" si="20"/>
        <v>30</v>
      </c>
      <c r="D283" s="234">
        <f t="shared" si="24"/>
        <v>21</v>
      </c>
      <c r="E283" s="234">
        <f t="shared" si="21"/>
        <v>4</v>
      </c>
      <c r="F283" s="412">
        <f t="shared" si="22"/>
        <v>5</v>
      </c>
      <c r="G283" s="413"/>
      <c r="H283" s="414">
        <f t="shared" si="23"/>
        <v>21</v>
      </c>
      <c r="I283" s="64"/>
    </row>
    <row r="284" spans="2:9">
      <c r="B284" s="410">
        <v>52718</v>
      </c>
      <c r="C284" s="411">
        <f t="shared" si="20"/>
        <v>31</v>
      </c>
      <c r="D284" s="234">
        <f t="shared" si="24"/>
        <v>22</v>
      </c>
      <c r="E284" s="234">
        <f t="shared" si="21"/>
        <v>5</v>
      </c>
      <c r="F284" s="412">
        <f t="shared" si="22"/>
        <v>4</v>
      </c>
      <c r="G284" s="413"/>
      <c r="H284" s="414">
        <f t="shared" si="23"/>
        <v>22</v>
      </c>
      <c r="I284" s="64"/>
    </row>
    <row r="285" spans="2:9">
      <c r="B285" s="410">
        <v>52749</v>
      </c>
      <c r="C285" s="411">
        <f t="shared" si="20"/>
        <v>30</v>
      </c>
      <c r="D285" s="234">
        <f t="shared" si="24"/>
        <v>22</v>
      </c>
      <c r="E285" s="234">
        <f t="shared" si="21"/>
        <v>4</v>
      </c>
      <c r="F285" s="412">
        <f t="shared" si="22"/>
        <v>4</v>
      </c>
      <c r="G285" s="413"/>
      <c r="H285" s="414">
        <f t="shared" si="23"/>
        <v>22</v>
      </c>
      <c r="I285" s="64"/>
    </row>
    <row r="286" spans="2:9">
      <c r="B286" s="410">
        <v>52779</v>
      </c>
      <c r="C286" s="411">
        <f t="shared" si="20"/>
        <v>31</v>
      </c>
      <c r="D286" s="234">
        <f t="shared" si="24"/>
        <v>21</v>
      </c>
      <c r="E286" s="234">
        <f t="shared" si="21"/>
        <v>5</v>
      </c>
      <c r="F286" s="412">
        <f t="shared" si="22"/>
        <v>5</v>
      </c>
      <c r="G286" s="413"/>
      <c r="H286" s="414">
        <f t="shared" si="23"/>
        <v>21</v>
      </c>
      <c r="I286" s="64"/>
    </row>
    <row r="287" spans="2:9">
      <c r="B287" s="410">
        <v>52810</v>
      </c>
      <c r="C287" s="411">
        <f t="shared" si="20"/>
        <v>31</v>
      </c>
      <c r="D287" s="234">
        <f t="shared" si="24"/>
        <v>23</v>
      </c>
      <c r="E287" s="234">
        <f t="shared" si="21"/>
        <v>4</v>
      </c>
      <c r="F287" s="412">
        <f t="shared" si="22"/>
        <v>4</v>
      </c>
      <c r="G287" s="413"/>
      <c r="H287" s="414">
        <f t="shared" si="23"/>
        <v>23</v>
      </c>
      <c r="I287" s="64"/>
    </row>
    <row r="288" spans="2:9">
      <c r="B288" s="410">
        <v>52841</v>
      </c>
      <c r="C288" s="411">
        <f t="shared" si="20"/>
        <v>30</v>
      </c>
      <c r="D288" s="234">
        <f t="shared" si="24"/>
        <v>22</v>
      </c>
      <c r="E288" s="234">
        <f t="shared" si="21"/>
        <v>4</v>
      </c>
      <c r="F288" s="412">
        <f t="shared" si="22"/>
        <v>4</v>
      </c>
      <c r="G288" s="413"/>
      <c r="H288" s="414">
        <f t="shared" si="23"/>
        <v>22</v>
      </c>
      <c r="I288" s="64"/>
    </row>
    <row r="289" spans="2:9">
      <c r="B289" s="410">
        <v>52871</v>
      </c>
      <c r="C289" s="411">
        <f t="shared" si="20"/>
        <v>31</v>
      </c>
      <c r="D289" s="234">
        <f t="shared" si="24"/>
        <v>21</v>
      </c>
      <c r="E289" s="234">
        <f t="shared" si="21"/>
        <v>5</v>
      </c>
      <c r="F289" s="412">
        <f t="shared" si="22"/>
        <v>5</v>
      </c>
      <c r="G289" s="413"/>
      <c r="H289" s="414">
        <f t="shared" si="23"/>
        <v>21</v>
      </c>
      <c r="I289" s="64"/>
    </row>
    <row r="290" spans="2:9">
      <c r="B290" s="410">
        <v>52902</v>
      </c>
      <c r="C290" s="411">
        <f t="shared" si="20"/>
        <v>30</v>
      </c>
      <c r="D290" s="234">
        <f t="shared" si="24"/>
        <v>22</v>
      </c>
      <c r="E290" s="234">
        <f t="shared" si="21"/>
        <v>4</v>
      </c>
      <c r="F290" s="412">
        <f t="shared" si="22"/>
        <v>4</v>
      </c>
      <c r="G290" s="413"/>
      <c r="H290" s="414">
        <f t="shared" si="23"/>
        <v>22</v>
      </c>
      <c r="I290" s="64"/>
    </row>
    <row r="291" spans="2:9">
      <c r="B291" s="410">
        <v>52932</v>
      </c>
      <c r="C291" s="411">
        <f t="shared" si="20"/>
        <v>31</v>
      </c>
      <c r="D291" s="234">
        <f t="shared" si="24"/>
        <v>22</v>
      </c>
      <c r="E291" s="234">
        <f t="shared" si="21"/>
        <v>4</v>
      </c>
      <c r="F291" s="412">
        <f t="shared" si="22"/>
        <v>5</v>
      </c>
      <c r="G291" s="413"/>
      <c r="H291" s="414">
        <f t="shared" si="23"/>
        <v>22</v>
      </c>
      <c r="I291" s="64"/>
    </row>
    <row r="292" spans="2:9">
      <c r="B292" s="410">
        <v>52963</v>
      </c>
      <c r="C292" s="411">
        <f t="shared" si="20"/>
        <v>31</v>
      </c>
      <c r="D292" s="234">
        <f t="shared" si="24"/>
        <v>22</v>
      </c>
      <c r="E292" s="234">
        <f t="shared" si="21"/>
        <v>5</v>
      </c>
      <c r="F292" s="412">
        <f t="shared" si="22"/>
        <v>4</v>
      </c>
      <c r="G292" s="413"/>
      <c r="H292" s="414">
        <f t="shared" si="23"/>
        <v>22</v>
      </c>
      <c r="I292" s="64"/>
    </row>
    <row r="293" spans="2:9">
      <c r="B293" s="410">
        <v>52994</v>
      </c>
      <c r="C293" s="411">
        <f t="shared" si="20"/>
        <v>28</v>
      </c>
      <c r="D293" s="234">
        <f t="shared" si="24"/>
        <v>20</v>
      </c>
      <c r="E293" s="234">
        <f t="shared" si="21"/>
        <v>4</v>
      </c>
      <c r="F293" s="412">
        <f t="shared" si="22"/>
        <v>4</v>
      </c>
      <c r="G293" s="413"/>
      <c r="H293" s="414">
        <f t="shared" si="23"/>
        <v>20</v>
      </c>
      <c r="I293" s="64"/>
    </row>
    <row r="294" spans="2:9">
      <c r="B294" s="410">
        <v>53022</v>
      </c>
      <c r="C294" s="411">
        <f t="shared" si="20"/>
        <v>31</v>
      </c>
      <c r="D294" s="234">
        <f t="shared" si="24"/>
        <v>23</v>
      </c>
      <c r="E294" s="234">
        <f t="shared" si="21"/>
        <v>4</v>
      </c>
      <c r="F294" s="412">
        <f t="shared" si="22"/>
        <v>4</v>
      </c>
      <c r="G294" s="413"/>
      <c r="H294" s="414">
        <f t="shared" si="23"/>
        <v>23</v>
      </c>
      <c r="I294" s="64"/>
    </row>
    <row r="295" spans="2:9">
      <c r="B295" s="410">
        <v>53053</v>
      </c>
      <c r="C295" s="411">
        <f t="shared" si="20"/>
        <v>30</v>
      </c>
      <c r="D295" s="234">
        <f t="shared" si="24"/>
        <v>20</v>
      </c>
      <c r="E295" s="234">
        <f t="shared" si="21"/>
        <v>5</v>
      </c>
      <c r="F295" s="412">
        <f t="shared" si="22"/>
        <v>5</v>
      </c>
      <c r="G295" s="413"/>
      <c r="H295" s="414">
        <f t="shared" si="23"/>
        <v>20</v>
      </c>
      <c r="I295" s="64"/>
    </row>
    <row r="296" spans="2:9">
      <c r="B296" s="410">
        <v>53083</v>
      </c>
      <c r="C296" s="411">
        <f t="shared" si="20"/>
        <v>31</v>
      </c>
      <c r="D296" s="234">
        <f t="shared" si="24"/>
        <v>23</v>
      </c>
      <c r="E296" s="234">
        <f t="shared" si="21"/>
        <v>4</v>
      </c>
      <c r="F296" s="412">
        <f t="shared" si="22"/>
        <v>4</v>
      </c>
      <c r="G296" s="413"/>
      <c r="H296" s="414">
        <f t="shared" si="23"/>
        <v>23</v>
      </c>
      <c r="I296" s="64"/>
    </row>
    <row r="297" spans="2:9">
      <c r="B297" s="410">
        <v>53114</v>
      </c>
      <c r="C297" s="411">
        <f t="shared" si="20"/>
        <v>30</v>
      </c>
      <c r="D297" s="234">
        <f t="shared" si="24"/>
        <v>22</v>
      </c>
      <c r="E297" s="234">
        <f t="shared" si="21"/>
        <v>4</v>
      </c>
      <c r="F297" s="412">
        <f t="shared" si="22"/>
        <v>4</v>
      </c>
      <c r="G297" s="413"/>
      <c r="H297" s="414">
        <f t="shared" si="23"/>
        <v>22</v>
      </c>
      <c r="I297" s="64"/>
    </row>
    <row r="298" spans="2:9">
      <c r="B298" s="410">
        <v>53144</v>
      </c>
      <c r="C298" s="411">
        <f t="shared" si="20"/>
        <v>31</v>
      </c>
      <c r="D298" s="234">
        <f t="shared" si="24"/>
        <v>21</v>
      </c>
      <c r="E298" s="234">
        <f t="shared" si="21"/>
        <v>5</v>
      </c>
      <c r="F298" s="412">
        <f t="shared" si="22"/>
        <v>5</v>
      </c>
      <c r="G298" s="413"/>
      <c r="H298" s="414">
        <f t="shared" si="23"/>
        <v>21</v>
      </c>
      <c r="I298" s="64"/>
    </row>
    <row r="299" spans="2:9">
      <c r="B299" s="410">
        <v>53175</v>
      </c>
      <c r="C299" s="411">
        <f t="shared" si="20"/>
        <v>31</v>
      </c>
      <c r="D299" s="234">
        <f t="shared" si="24"/>
        <v>23</v>
      </c>
      <c r="E299" s="234">
        <f t="shared" si="21"/>
        <v>4</v>
      </c>
      <c r="F299" s="412">
        <f t="shared" si="22"/>
        <v>4</v>
      </c>
      <c r="G299" s="413"/>
      <c r="H299" s="414">
        <f t="shared" si="23"/>
        <v>23</v>
      </c>
      <c r="I299" s="64"/>
    </row>
    <row r="300" spans="2:9">
      <c r="B300" s="410">
        <v>53206</v>
      </c>
      <c r="C300" s="411">
        <f t="shared" si="20"/>
        <v>30</v>
      </c>
      <c r="D300" s="234">
        <f t="shared" si="24"/>
        <v>21</v>
      </c>
      <c r="E300" s="234">
        <f t="shared" si="21"/>
        <v>4</v>
      </c>
      <c r="F300" s="412">
        <f t="shared" si="22"/>
        <v>5</v>
      </c>
      <c r="G300" s="413"/>
      <c r="H300" s="414">
        <f t="shared" si="23"/>
        <v>21</v>
      </c>
      <c r="I300" s="64"/>
    </row>
    <row r="301" spans="2:9">
      <c r="B301" s="410">
        <v>53236</v>
      </c>
      <c r="C301" s="411">
        <f t="shared" si="20"/>
        <v>31</v>
      </c>
      <c r="D301" s="234">
        <f t="shared" si="24"/>
        <v>22</v>
      </c>
      <c r="E301" s="234">
        <f t="shared" si="21"/>
        <v>5</v>
      </c>
      <c r="F301" s="412">
        <f t="shared" si="22"/>
        <v>4</v>
      </c>
      <c r="G301" s="413"/>
      <c r="H301" s="414">
        <f t="shared" si="23"/>
        <v>22</v>
      </c>
      <c r="I301" s="64"/>
    </row>
    <row r="302" spans="2:9">
      <c r="B302" s="410">
        <v>53267</v>
      </c>
      <c r="C302" s="411">
        <f t="shared" si="20"/>
        <v>30</v>
      </c>
      <c r="D302" s="234">
        <f t="shared" si="24"/>
        <v>22</v>
      </c>
      <c r="E302" s="234">
        <f t="shared" si="21"/>
        <v>4</v>
      </c>
      <c r="F302" s="412">
        <f t="shared" si="22"/>
        <v>4</v>
      </c>
      <c r="G302" s="413"/>
      <c r="H302" s="414">
        <f t="shared" si="23"/>
        <v>22</v>
      </c>
      <c r="I302" s="64"/>
    </row>
    <row r="303" spans="2:9">
      <c r="B303" s="410">
        <v>53297</v>
      </c>
      <c r="C303" s="411">
        <f t="shared" si="20"/>
        <v>31</v>
      </c>
      <c r="D303" s="234">
        <f t="shared" si="24"/>
        <v>21</v>
      </c>
      <c r="E303" s="234">
        <f t="shared" si="21"/>
        <v>5</v>
      </c>
      <c r="F303" s="412">
        <f t="shared" si="22"/>
        <v>5</v>
      </c>
      <c r="G303" s="413"/>
      <c r="H303" s="414">
        <f t="shared" si="23"/>
        <v>21</v>
      </c>
      <c r="I303" s="64"/>
    </row>
    <row r="304" spans="2:9">
      <c r="B304" s="410">
        <v>53328</v>
      </c>
      <c r="C304" s="411">
        <f t="shared" si="20"/>
        <v>31</v>
      </c>
      <c r="D304" s="234">
        <f t="shared" si="24"/>
        <v>23</v>
      </c>
      <c r="E304" s="234">
        <f t="shared" si="21"/>
        <v>4</v>
      </c>
      <c r="F304" s="412">
        <f t="shared" si="22"/>
        <v>4</v>
      </c>
      <c r="G304" s="413"/>
      <c r="H304" s="414">
        <f t="shared" si="23"/>
        <v>23</v>
      </c>
      <c r="I304" s="64"/>
    </row>
    <row r="305" spans="2:9">
      <c r="B305" s="410">
        <v>53359</v>
      </c>
      <c r="C305" s="411">
        <f t="shared" si="20"/>
        <v>28</v>
      </c>
      <c r="D305" s="234">
        <f t="shared" si="24"/>
        <v>20</v>
      </c>
      <c r="E305" s="234">
        <f t="shared" si="21"/>
        <v>4</v>
      </c>
      <c r="F305" s="412">
        <f t="shared" si="22"/>
        <v>4</v>
      </c>
      <c r="G305" s="413"/>
      <c r="H305" s="414">
        <f t="shared" si="23"/>
        <v>20</v>
      </c>
      <c r="I305" s="64"/>
    </row>
    <row r="306" spans="2:9">
      <c r="B306" s="410">
        <v>53387</v>
      </c>
      <c r="C306" s="411">
        <f t="shared" si="20"/>
        <v>31</v>
      </c>
      <c r="D306" s="234">
        <f t="shared" si="24"/>
        <v>22</v>
      </c>
      <c r="E306" s="234">
        <f t="shared" si="21"/>
        <v>4</v>
      </c>
      <c r="F306" s="412">
        <f t="shared" si="22"/>
        <v>5</v>
      </c>
      <c r="G306" s="413"/>
      <c r="H306" s="414">
        <f t="shared" si="23"/>
        <v>22</v>
      </c>
      <c r="I306" s="64"/>
    </row>
    <row r="307" spans="2:9">
      <c r="B307" s="410">
        <v>53418</v>
      </c>
      <c r="C307" s="411">
        <f t="shared" si="20"/>
        <v>30</v>
      </c>
      <c r="D307" s="234">
        <f t="shared" si="24"/>
        <v>21</v>
      </c>
      <c r="E307" s="234">
        <f t="shared" si="21"/>
        <v>5</v>
      </c>
      <c r="F307" s="412">
        <f t="shared" si="22"/>
        <v>4</v>
      </c>
      <c r="G307" s="413"/>
      <c r="H307" s="414">
        <f t="shared" si="23"/>
        <v>21</v>
      </c>
      <c r="I307" s="64"/>
    </row>
    <row r="308" spans="2:9">
      <c r="B308" s="410">
        <v>53448</v>
      </c>
      <c r="C308" s="411">
        <f t="shared" si="20"/>
        <v>31</v>
      </c>
      <c r="D308" s="234">
        <f t="shared" si="24"/>
        <v>23</v>
      </c>
      <c r="E308" s="234">
        <f t="shared" si="21"/>
        <v>4</v>
      </c>
      <c r="F308" s="412">
        <f t="shared" si="22"/>
        <v>4</v>
      </c>
      <c r="G308" s="413"/>
      <c r="H308" s="414">
        <f t="shared" si="23"/>
        <v>23</v>
      </c>
      <c r="I308" s="64"/>
    </row>
    <row r="309" spans="2:9">
      <c r="B309" s="410">
        <v>53479</v>
      </c>
      <c r="C309" s="411">
        <f t="shared" si="20"/>
        <v>30</v>
      </c>
      <c r="D309" s="234">
        <f t="shared" si="24"/>
        <v>21</v>
      </c>
      <c r="E309" s="234">
        <f t="shared" si="21"/>
        <v>4</v>
      </c>
      <c r="F309" s="412">
        <f t="shared" si="22"/>
        <v>5</v>
      </c>
      <c r="G309" s="413"/>
      <c r="H309" s="414">
        <f t="shared" si="23"/>
        <v>21</v>
      </c>
      <c r="I309" s="64"/>
    </row>
    <row r="310" spans="2:9">
      <c r="B310" s="410">
        <v>53509</v>
      </c>
      <c r="C310" s="411">
        <f t="shared" si="20"/>
        <v>31</v>
      </c>
      <c r="D310" s="234">
        <f t="shared" si="24"/>
        <v>22</v>
      </c>
      <c r="E310" s="234">
        <f t="shared" si="21"/>
        <v>5</v>
      </c>
      <c r="F310" s="412">
        <f t="shared" si="22"/>
        <v>4</v>
      </c>
      <c r="G310" s="413"/>
      <c r="H310" s="414">
        <f t="shared" si="23"/>
        <v>22</v>
      </c>
      <c r="I310" s="64"/>
    </row>
    <row r="311" spans="2:9">
      <c r="B311" s="410">
        <v>53540</v>
      </c>
      <c r="C311" s="411">
        <f t="shared" si="20"/>
        <v>31</v>
      </c>
      <c r="D311" s="234">
        <f t="shared" si="24"/>
        <v>23</v>
      </c>
      <c r="E311" s="234">
        <f t="shared" si="21"/>
        <v>4</v>
      </c>
      <c r="F311" s="412">
        <f t="shared" si="22"/>
        <v>4</v>
      </c>
      <c r="G311" s="413"/>
      <c r="H311" s="414">
        <f t="shared" si="23"/>
        <v>23</v>
      </c>
      <c r="I311" s="64"/>
    </row>
    <row r="312" spans="2:9">
      <c r="B312" s="410">
        <v>53571</v>
      </c>
      <c r="C312" s="411">
        <f t="shared" si="20"/>
        <v>30</v>
      </c>
      <c r="D312" s="234">
        <f t="shared" si="24"/>
        <v>20</v>
      </c>
      <c r="E312" s="234">
        <f t="shared" si="21"/>
        <v>5</v>
      </c>
      <c r="F312" s="412">
        <f t="shared" si="22"/>
        <v>5</v>
      </c>
      <c r="G312" s="413"/>
      <c r="H312" s="414">
        <f t="shared" si="23"/>
        <v>20</v>
      </c>
      <c r="I312" s="64"/>
    </row>
    <row r="313" spans="2:9">
      <c r="B313" s="410">
        <v>53601</v>
      </c>
      <c r="C313" s="411">
        <f t="shared" si="20"/>
        <v>31</v>
      </c>
      <c r="D313" s="234">
        <f t="shared" si="24"/>
        <v>23</v>
      </c>
      <c r="E313" s="234">
        <f t="shared" si="21"/>
        <v>4</v>
      </c>
      <c r="F313" s="412">
        <f t="shared" si="22"/>
        <v>4</v>
      </c>
      <c r="G313" s="413"/>
      <c r="H313" s="414">
        <f t="shared" si="23"/>
        <v>23</v>
      </c>
      <c r="I313" s="64"/>
    </row>
    <row r="314" spans="2:9">
      <c r="B314" s="410">
        <v>53632</v>
      </c>
      <c r="C314" s="411">
        <f t="shared" si="20"/>
        <v>30</v>
      </c>
      <c r="D314" s="234">
        <f t="shared" si="24"/>
        <v>22</v>
      </c>
      <c r="E314" s="234">
        <f t="shared" si="21"/>
        <v>4</v>
      </c>
      <c r="F314" s="412">
        <f t="shared" si="22"/>
        <v>4</v>
      </c>
      <c r="G314" s="413"/>
      <c r="H314" s="414">
        <f t="shared" si="23"/>
        <v>22</v>
      </c>
      <c r="I314" s="64"/>
    </row>
    <row r="315" spans="2:9">
      <c r="B315" s="410">
        <v>53662</v>
      </c>
      <c r="C315" s="411">
        <f t="shared" si="20"/>
        <v>31</v>
      </c>
      <c r="D315" s="234">
        <f t="shared" si="24"/>
        <v>21</v>
      </c>
      <c r="E315" s="234">
        <f t="shared" si="21"/>
        <v>5</v>
      </c>
      <c r="F315" s="412">
        <f t="shared" si="22"/>
        <v>5</v>
      </c>
      <c r="G315" s="413"/>
      <c r="H315" s="414">
        <f t="shared" si="23"/>
        <v>21</v>
      </c>
      <c r="I315" s="64"/>
    </row>
    <row r="316" spans="2:9">
      <c r="B316" s="410">
        <v>53693</v>
      </c>
      <c r="C316" s="411">
        <f t="shared" si="20"/>
        <v>31</v>
      </c>
      <c r="D316" s="234">
        <f t="shared" si="24"/>
        <v>23</v>
      </c>
      <c r="E316" s="234">
        <f t="shared" si="21"/>
        <v>4</v>
      </c>
      <c r="F316" s="412">
        <f t="shared" si="22"/>
        <v>4</v>
      </c>
      <c r="G316" s="413"/>
      <c r="H316" s="414">
        <f t="shared" si="23"/>
        <v>23</v>
      </c>
      <c r="I316" s="64"/>
    </row>
    <row r="317" spans="2:9">
      <c r="B317" s="410">
        <v>53724</v>
      </c>
      <c r="C317" s="411">
        <f t="shared" si="20"/>
        <v>28</v>
      </c>
      <c r="D317" s="234">
        <f t="shared" si="24"/>
        <v>20</v>
      </c>
      <c r="E317" s="234">
        <f t="shared" si="21"/>
        <v>4</v>
      </c>
      <c r="F317" s="412">
        <f t="shared" si="22"/>
        <v>4</v>
      </c>
      <c r="G317" s="413"/>
      <c r="H317" s="414">
        <f t="shared" si="23"/>
        <v>20</v>
      </c>
      <c r="I317" s="64"/>
    </row>
    <row r="318" spans="2:9">
      <c r="B318" s="410">
        <v>53752</v>
      </c>
      <c r="C318" s="411">
        <f t="shared" si="20"/>
        <v>31</v>
      </c>
      <c r="D318" s="234">
        <f t="shared" si="24"/>
        <v>21</v>
      </c>
      <c r="E318" s="234">
        <f t="shared" si="21"/>
        <v>5</v>
      </c>
      <c r="F318" s="412">
        <f t="shared" si="22"/>
        <v>5</v>
      </c>
      <c r="G318" s="413"/>
      <c r="H318" s="414">
        <f t="shared" si="23"/>
        <v>21</v>
      </c>
      <c r="I318" s="64"/>
    </row>
    <row r="319" spans="2:9">
      <c r="B319" s="410">
        <v>53783</v>
      </c>
      <c r="C319" s="411">
        <f t="shared" si="20"/>
        <v>30</v>
      </c>
      <c r="D319" s="234">
        <f t="shared" si="24"/>
        <v>22</v>
      </c>
      <c r="E319" s="234">
        <f t="shared" si="21"/>
        <v>4</v>
      </c>
      <c r="F319" s="412">
        <f t="shared" si="22"/>
        <v>4</v>
      </c>
      <c r="G319" s="413"/>
      <c r="H319" s="414">
        <f t="shared" si="23"/>
        <v>22</v>
      </c>
      <c r="I319" s="64"/>
    </row>
    <row r="320" spans="2:9">
      <c r="B320" s="410">
        <v>53813</v>
      </c>
      <c r="C320" s="411">
        <f t="shared" si="20"/>
        <v>31</v>
      </c>
      <c r="D320" s="234">
        <f t="shared" si="24"/>
        <v>23</v>
      </c>
      <c r="E320" s="234">
        <f t="shared" si="21"/>
        <v>4</v>
      </c>
      <c r="F320" s="412">
        <f t="shared" si="22"/>
        <v>4</v>
      </c>
      <c r="G320" s="413"/>
      <c r="H320" s="414">
        <f t="shared" si="23"/>
        <v>23</v>
      </c>
      <c r="I320" s="64"/>
    </row>
    <row r="321" spans="2:9">
      <c r="B321" s="410">
        <v>53844</v>
      </c>
      <c r="C321" s="411">
        <f t="shared" si="20"/>
        <v>30</v>
      </c>
      <c r="D321" s="234">
        <f t="shared" si="24"/>
        <v>20</v>
      </c>
      <c r="E321" s="234">
        <f t="shared" si="21"/>
        <v>5</v>
      </c>
      <c r="F321" s="412">
        <f t="shared" si="22"/>
        <v>5</v>
      </c>
      <c r="G321" s="413"/>
      <c r="H321" s="414">
        <f t="shared" si="23"/>
        <v>20</v>
      </c>
      <c r="I321" s="64"/>
    </row>
    <row r="322" spans="2:9">
      <c r="B322" s="410">
        <v>53874</v>
      </c>
      <c r="C322" s="411">
        <f t="shared" si="20"/>
        <v>31</v>
      </c>
      <c r="D322" s="234">
        <f t="shared" si="24"/>
        <v>23</v>
      </c>
      <c r="E322" s="234">
        <f t="shared" si="21"/>
        <v>4</v>
      </c>
      <c r="F322" s="412">
        <f t="shared" si="22"/>
        <v>4</v>
      </c>
      <c r="G322" s="413"/>
      <c r="H322" s="414">
        <f t="shared" si="23"/>
        <v>23</v>
      </c>
      <c r="I322" s="64"/>
    </row>
    <row r="323" spans="2:9">
      <c r="B323" s="410">
        <v>53905</v>
      </c>
      <c r="C323" s="411">
        <f t="shared" si="20"/>
        <v>31</v>
      </c>
      <c r="D323" s="234">
        <f t="shared" si="24"/>
        <v>22</v>
      </c>
      <c r="E323" s="234">
        <f t="shared" si="21"/>
        <v>4</v>
      </c>
      <c r="F323" s="412">
        <f t="shared" si="22"/>
        <v>5</v>
      </c>
      <c r="G323" s="413"/>
      <c r="H323" s="414">
        <f t="shared" si="23"/>
        <v>22</v>
      </c>
      <c r="I323" s="64"/>
    </row>
    <row r="324" spans="2:9">
      <c r="B324" s="410">
        <v>53936</v>
      </c>
      <c r="C324" s="411">
        <f t="shared" si="20"/>
        <v>30</v>
      </c>
      <c r="D324" s="234">
        <f t="shared" si="24"/>
        <v>21</v>
      </c>
      <c r="E324" s="234">
        <f t="shared" si="21"/>
        <v>5</v>
      </c>
      <c r="F324" s="412">
        <f t="shared" si="22"/>
        <v>4</v>
      </c>
      <c r="G324" s="413"/>
      <c r="H324" s="414">
        <f t="shared" si="23"/>
        <v>21</v>
      </c>
      <c r="I324" s="64"/>
    </row>
    <row r="325" spans="2:9">
      <c r="B325" s="410">
        <v>53966</v>
      </c>
      <c r="C325" s="411">
        <f t="shared" ref="C325:C388" si="25">EOMONTH(B325,0)-EOMONTH(B325,-1)</f>
        <v>31</v>
      </c>
      <c r="D325" s="234">
        <f t="shared" si="24"/>
        <v>23</v>
      </c>
      <c r="E325" s="234">
        <f t="shared" ref="E325:E388" si="26">CEILING((DAY(EOMONTH(B325,0))-MOD(8-WEEKDAY(B325),7))/7,1)</f>
        <v>4</v>
      </c>
      <c r="F325" s="412">
        <f t="shared" ref="F325:F388" si="27">C325-D325-E325</f>
        <v>4</v>
      </c>
      <c r="G325" s="413"/>
      <c r="H325" s="414">
        <f t="shared" ref="H325:H388" si="28">D325-G325</f>
        <v>23</v>
      </c>
      <c r="I325" s="64"/>
    </row>
    <row r="326" spans="2:9">
      <c r="B326" s="410">
        <v>53997</v>
      </c>
      <c r="C326" s="411">
        <f t="shared" si="25"/>
        <v>30</v>
      </c>
      <c r="D326" s="234">
        <f t="shared" ref="D326:D389" si="29">NETWORKDAYS(EOMONTH(B326,-1)+1,EOMONTH(B326,0))</f>
        <v>21</v>
      </c>
      <c r="E326" s="234">
        <f t="shared" si="26"/>
        <v>4</v>
      </c>
      <c r="F326" s="412">
        <f t="shared" si="27"/>
        <v>5</v>
      </c>
      <c r="G326" s="413"/>
      <c r="H326" s="414">
        <f t="shared" si="28"/>
        <v>21</v>
      </c>
      <c r="I326" s="64"/>
    </row>
    <row r="327" spans="2:9">
      <c r="B327" s="410">
        <v>54027</v>
      </c>
      <c r="C327" s="411">
        <f t="shared" si="25"/>
        <v>31</v>
      </c>
      <c r="D327" s="234">
        <f t="shared" si="29"/>
        <v>22</v>
      </c>
      <c r="E327" s="234">
        <f t="shared" si="26"/>
        <v>5</v>
      </c>
      <c r="F327" s="412">
        <f t="shared" si="27"/>
        <v>4</v>
      </c>
      <c r="G327" s="413"/>
      <c r="H327" s="414">
        <f t="shared" si="28"/>
        <v>22</v>
      </c>
      <c r="I327" s="64"/>
    </row>
    <row r="328" spans="2:9">
      <c r="B328" s="410">
        <v>54058</v>
      </c>
      <c r="C328" s="411">
        <f t="shared" si="25"/>
        <v>31</v>
      </c>
      <c r="D328" s="234">
        <f t="shared" si="29"/>
        <v>23</v>
      </c>
      <c r="E328" s="234">
        <f t="shared" si="26"/>
        <v>4</v>
      </c>
      <c r="F328" s="412">
        <f t="shared" si="27"/>
        <v>4</v>
      </c>
      <c r="G328" s="413"/>
      <c r="H328" s="414">
        <f t="shared" si="28"/>
        <v>23</v>
      </c>
      <c r="I328" s="64"/>
    </row>
    <row r="329" spans="2:9">
      <c r="B329" s="410">
        <v>54089</v>
      </c>
      <c r="C329" s="411">
        <f t="shared" si="25"/>
        <v>29</v>
      </c>
      <c r="D329" s="234">
        <f t="shared" si="29"/>
        <v>20</v>
      </c>
      <c r="E329" s="234">
        <f t="shared" si="26"/>
        <v>4</v>
      </c>
      <c r="F329" s="412">
        <f t="shared" si="27"/>
        <v>5</v>
      </c>
      <c r="G329" s="413"/>
      <c r="H329" s="414">
        <f t="shared" si="28"/>
        <v>20</v>
      </c>
      <c r="I329" s="64"/>
    </row>
    <row r="330" spans="2:9">
      <c r="B330" s="410">
        <v>54118</v>
      </c>
      <c r="C330" s="411">
        <f t="shared" si="25"/>
        <v>31</v>
      </c>
      <c r="D330" s="234">
        <f t="shared" si="29"/>
        <v>22</v>
      </c>
      <c r="E330" s="234">
        <f t="shared" si="26"/>
        <v>5</v>
      </c>
      <c r="F330" s="412">
        <f t="shared" si="27"/>
        <v>4</v>
      </c>
      <c r="G330" s="413"/>
      <c r="H330" s="414">
        <f t="shared" si="28"/>
        <v>22</v>
      </c>
      <c r="I330" s="64"/>
    </row>
    <row r="331" spans="2:9">
      <c r="B331" s="410">
        <v>54149</v>
      </c>
      <c r="C331" s="411">
        <f t="shared" si="25"/>
        <v>30</v>
      </c>
      <c r="D331" s="234">
        <f t="shared" si="29"/>
        <v>22</v>
      </c>
      <c r="E331" s="234">
        <f t="shared" si="26"/>
        <v>4</v>
      </c>
      <c r="F331" s="412">
        <f t="shared" si="27"/>
        <v>4</v>
      </c>
      <c r="G331" s="413"/>
      <c r="H331" s="414">
        <f t="shared" si="28"/>
        <v>22</v>
      </c>
      <c r="I331" s="64"/>
    </row>
    <row r="332" spans="2:9">
      <c r="B332" s="410">
        <v>54179</v>
      </c>
      <c r="C332" s="411">
        <f t="shared" si="25"/>
        <v>31</v>
      </c>
      <c r="D332" s="234">
        <f t="shared" si="29"/>
        <v>21</v>
      </c>
      <c r="E332" s="234">
        <f t="shared" si="26"/>
        <v>5</v>
      </c>
      <c r="F332" s="412">
        <f t="shared" si="27"/>
        <v>5</v>
      </c>
      <c r="G332" s="413"/>
      <c r="H332" s="414">
        <f t="shared" si="28"/>
        <v>21</v>
      </c>
      <c r="I332" s="64"/>
    </row>
    <row r="333" spans="2:9">
      <c r="B333" s="410">
        <v>54210</v>
      </c>
      <c r="C333" s="411">
        <f t="shared" si="25"/>
        <v>30</v>
      </c>
      <c r="D333" s="234">
        <f t="shared" si="29"/>
        <v>22</v>
      </c>
      <c r="E333" s="234">
        <f t="shared" si="26"/>
        <v>4</v>
      </c>
      <c r="F333" s="412">
        <f t="shared" si="27"/>
        <v>4</v>
      </c>
      <c r="G333" s="413"/>
      <c r="H333" s="414">
        <f t="shared" si="28"/>
        <v>22</v>
      </c>
      <c r="I333" s="64"/>
    </row>
    <row r="334" spans="2:9">
      <c r="B334" s="410">
        <v>54240</v>
      </c>
      <c r="C334" s="411">
        <f t="shared" si="25"/>
        <v>31</v>
      </c>
      <c r="D334" s="234">
        <f t="shared" si="29"/>
        <v>23</v>
      </c>
      <c r="E334" s="234">
        <f t="shared" si="26"/>
        <v>4</v>
      </c>
      <c r="F334" s="412">
        <f t="shared" si="27"/>
        <v>4</v>
      </c>
      <c r="G334" s="413"/>
      <c r="H334" s="414">
        <f t="shared" si="28"/>
        <v>23</v>
      </c>
      <c r="I334" s="64"/>
    </row>
    <row r="335" spans="2:9">
      <c r="B335" s="410">
        <v>54271</v>
      </c>
      <c r="C335" s="411">
        <f t="shared" si="25"/>
        <v>31</v>
      </c>
      <c r="D335" s="234">
        <f t="shared" si="29"/>
        <v>21</v>
      </c>
      <c r="E335" s="234">
        <f t="shared" si="26"/>
        <v>5</v>
      </c>
      <c r="F335" s="412">
        <f t="shared" si="27"/>
        <v>5</v>
      </c>
      <c r="G335" s="413"/>
      <c r="H335" s="414">
        <f t="shared" si="28"/>
        <v>21</v>
      </c>
      <c r="I335" s="64"/>
    </row>
    <row r="336" spans="2:9">
      <c r="B336" s="410">
        <v>54302</v>
      </c>
      <c r="C336" s="411">
        <f t="shared" si="25"/>
        <v>30</v>
      </c>
      <c r="D336" s="234">
        <f t="shared" si="29"/>
        <v>22</v>
      </c>
      <c r="E336" s="234">
        <f t="shared" si="26"/>
        <v>4</v>
      </c>
      <c r="F336" s="412">
        <f t="shared" si="27"/>
        <v>4</v>
      </c>
      <c r="G336" s="413"/>
      <c r="H336" s="414">
        <f t="shared" si="28"/>
        <v>22</v>
      </c>
      <c r="I336" s="64"/>
    </row>
    <row r="337" spans="2:9">
      <c r="B337" s="410">
        <v>54332</v>
      </c>
      <c r="C337" s="411">
        <f t="shared" si="25"/>
        <v>31</v>
      </c>
      <c r="D337" s="234">
        <f t="shared" si="29"/>
        <v>22</v>
      </c>
      <c r="E337" s="234">
        <f t="shared" si="26"/>
        <v>4</v>
      </c>
      <c r="F337" s="412">
        <f t="shared" si="27"/>
        <v>5</v>
      </c>
      <c r="G337" s="413"/>
      <c r="H337" s="414">
        <f t="shared" si="28"/>
        <v>22</v>
      </c>
      <c r="I337" s="64"/>
    </row>
    <row r="338" spans="2:9">
      <c r="B338" s="410">
        <v>54363</v>
      </c>
      <c r="C338" s="411">
        <f t="shared" si="25"/>
        <v>30</v>
      </c>
      <c r="D338" s="234">
        <f t="shared" si="29"/>
        <v>21</v>
      </c>
      <c r="E338" s="234">
        <f t="shared" si="26"/>
        <v>5</v>
      </c>
      <c r="F338" s="412">
        <f t="shared" si="27"/>
        <v>4</v>
      </c>
      <c r="G338" s="413"/>
      <c r="H338" s="414">
        <f t="shared" si="28"/>
        <v>21</v>
      </c>
      <c r="I338" s="64"/>
    </row>
    <row r="339" spans="2:9">
      <c r="B339" s="410">
        <v>54393</v>
      </c>
      <c r="C339" s="411">
        <f t="shared" si="25"/>
        <v>31</v>
      </c>
      <c r="D339" s="234">
        <f t="shared" si="29"/>
        <v>23</v>
      </c>
      <c r="E339" s="234">
        <f t="shared" si="26"/>
        <v>4</v>
      </c>
      <c r="F339" s="412">
        <f t="shared" si="27"/>
        <v>4</v>
      </c>
      <c r="G339" s="413"/>
      <c r="H339" s="414">
        <f t="shared" si="28"/>
        <v>23</v>
      </c>
      <c r="I339" s="64"/>
    </row>
    <row r="340" spans="2:9">
      <c r="B340" s="410">
        <v>54424</v>
      </c>
      <c r="C340" s="411">
        <f t="shared" si="25"/>
        <v>31</v>
      </c>
      <c r="D340" s="234">
        <f t="shared" si="29"/>
        <v>21</v>
      </c>
      <c r="E340" s="234">
        <f t="shared" si="26"/>
        <v>5</v>
      </c>
      <c r="F340" s="412">
        <f t="shared" si="27"/>
        <v>5</v>
      </c>
      <c r="G340" s="413"/>
      <c r="H340" s="414">
        <f t="shared" si="28"/>
        <v>21</v>
      </c>
      <c r="I340" s="64"/>
    </row>
    <row r="341" spans="2:9">
      <c r="B341" s="410">
        <v>54455</v>
      </c>
      <c r="C341" s="411">
        <f t="shared" si="25"/>
        <v>28</v>
      </c>
      <c r="D341" s="234">
        <f t="shared" si="29"/>
        <v>20</v>
      </c>
      <c r="E341" s="234">
        <f t="shared" si="26"/>
        <v>4</v>
      </c>
      <c r="F341" s="412">
        <f t="shared" si="27"/>
        <v>4</v>
      </c>
      <c r="G341" s="413"/>
      <c r="H341" s="414">
        <f t="shared" si="28"/>
        <v>20</v>
      </c>
      <c r="I341" s="64"/>
    </row>
    <row r="342" spans="2:9">
      <c r="B342" s="410">
        <v>54483</v>
      </c>
      <c r="C342" s="411">
        <f t="shared" si="25"/>
        <v>31</v>
      </c>
      <c r="D342" s="234">
        <f t="shared" si="29"/>
        <v>23</v>
      </c>
      <c r="E342" s="234">
        <f t="shared" si="26"/>
        <v>4</v>
      </c>
      <c r="F342" s="412">
        <f t="shared" si="27"/>
        <v>4</v>
      </c>
      <c r="G342" s="413"/>
      <c r="H342" s="414">
        <f t="shared" si="28"/>
        <v>23</v>
      </c>
      <c r="I342" s="64"/>
    </row>
    <row r="343" spans="2:9">
      <c r="B343" s="410">
        <v>54514</v>
      </c>
      <c r="C343" s="411">
        <f t="shared" si="25"/>
        <v>30</v>
      </c>
      <c r="D343" s="234">
        <f t="shared" si="29"/>
        <v>22</v>
      </c>
      <c r="E343" s="234">
        <f t="shared" si="26"/>
        <v>4</v>
      </c>
      <c r="F343" s="412">
        <f t="shared" si="27"/>
        <v>4</v>
      </c>
      <c r="G343" s="413"/>
      <c r="H343" s="414">
        <f t="shared" si="28"/>
        <v>22</v>
      </c>
      <c r="I343" s="64"/>
    </row>
    <row r="344" spans="2:9">
      <c r="B344" s="410">
        <v>54544</v>
      </c>
      <c r="C344" s="411">
        <f t="shared" si="25"/>
        <v>31</v>
      </c>
      <c r="D344" s="234">
        <f t="shared" si="29"/>
        <v>21</v>
      </c>
      <c r="E344" s="234">
        <f t="shared" si="26"/>
        <v>5</v>
      </c>
      <c r="F344" s="412">
        <f t="shared" si="27"/>
        <v>5</v>
      </c>
      <c r="G344" s="413"/>
      <c r="H344" s="414">
        <f t="shared" si="28"/>
        <v>21</v>
      </c>
      <c r="I344" s="64"/>
    </row>
    <row r="345" spans="2:9">
      <c r="B345" s="410">
        <v>54575</v>
      </c>
      <c r="C345" s="411">
        <f t="shared" si="25"/>
        <v>30</v>
      </c>
      <c r="D345" s="234">
        <f t="shared" si="29"/>
        <v>22</v>
      </c>
      <c r="E345" s="234">
        <f t="shared" si="26"/>
        <v>4</v>
      </c>
      <c r="F345" s="412">
        <f t="shared" si="27"/>
        <v>4</v>
      </c>
      <c r="G345" s="413"/>
      <c r="H345" s="414">
        <f t="shared" si="28"/>
        <v>22</v>
      </c>
      <c r="I345" s="64"/>
    </row>
    <row r="346" spans="2:9">
      <c r="B346" s="410">
        <v>54605</v>
      </c>
      <c r="C346" s="411">
        <f t="shared" si="25"/>
        <v>31</v>
      </c>
      <c r="D346" s="234">
        <f t="shared" si="29"/>
        <v>22</v>
      </c>
      <c r="E346" s="234">
        <f t="shared" si="26"/>
        <v>4</v>
      </c>
      <c r="F346" s="412">
        <f t="shared" si="27"/>
        <v>5</v>
      </c>
      <c r="G346" s="413"/>
      <c r="H346" s="414">
        <f t="shared" si="28"/>
        <v>22</v>
      </c>
      <c r="I346" s="64"/>
    </row>
    <row r="347" spans="2:9">
      <c r="B347" s="410">
        <v>54636</v>
      </c>
      <c r="C347" s="411">
        <f t="shared" si="25"/>
        <v>31</v>
      </c>
      <c r="D347" s="234">
        <f t="shared" si="29"/>
        <v>22</v>
      </c>
      <c r="E347" s="234">
        <f t="shared" si="26"/>
        <v>5</v>
      </c>
      <c r="F347" s="412">
        <f t="shared" si="27"/>
        <v>4</v>
      </c>
      <c r="G347" s="413"/>
      <c r="H347" s="414">
        <f t="shared" si="28"/>
        <v>22</v>
      </c>
      <c r="I347" s="64"/>
    </row>
    <row r="348" spans="2:9">
      <c r="B348" s="410">
        <v>54667</v>
      </c>
      <c r="C348" s="411">
        <f t="shared" si="25"/>
        <v>30</v>
      </c>
      <c r="D348" s="234">
        <f t="shared" si="29"/>
        <v>22</v>
      </c>
      <c r="E348" s="234">
        <f t="shared" si="26"/>
        <v>4</v>
      </c>
      <c r="F348" s="412">
        <f t="shared" si="27"/>
        <v>4</v>
      </c>
      <c r="G348" s="413"/>
      <c r="H348" s="414">
        <f t="shared" si="28"/>
        <v>22</v>
      </c>
      <c r="I348" s="64"/>
    </row>
    <row r="349" spans="2:9">
      <c r="B349" s="410">
        <v>54697</v>
      </c>
      <c r="C349" s="411">
        <f t="shared" si="25"/>
        <v>31</v>
      </c>
      <c r="D349" s="234">
        <f t="shared" si="29"/>
        <v>21</v>
      </c>
      <c r="E349" s="234">
        <f t="shared" si="26"/>
        <v>5</v>
      </c>
      <c r="F349" s="412">
        <f t="shared" si="27"/>
        <v>5</v>
      </c>
      <c r="G349" s="413"/>
      <c r="H349" s="414">
        <f t="shared" si="28"/>
        <v>21</v>
      </c>
      <c r="I349" s="64"/>
    </row>
    <row r="350" spans="2:9">
      <c r="B350" s="410">
        <v>54728</v>
      </c>
      <c r="C350" s="411">
        <f t="shared" si="25"/>
        <v>30</v>
      </c>
      <c r="D350" s="234">
        <f t="shared" si="29"/>
        <v>22</v>
      </c>
      <c r="E350" s="234">
        <f t="shared" si="26"/>
        <v>4</v>
      </c>
      <c r="F350" s="412">
        <f t="shared" si="27"/>
        <v>4</v>
      </c>
      <c r="G350" s="413"/>
      <c r="H350" s="414">
        <f t="shared" si="28"/>
        <v>22</v>
      </c>
      <c r="I350" s="64"/>
    </row>
    <row r="351" spans="2:9">
      <c r="B351" s="410">
        <v>54758</v>
      </c>
      <c r="C351" s="411">
        <f t="shared" si="25"/>
        <v>31</v>
      </c>
      <c r="D351" s="234">
        <f t="shared" si="29"/>
        <v>23</v>
      </c>
      <c r="E351" s="234">
        <f t="shared" si="26"/>
        <v>4</v>
      </c>
      <c r="F351" s="412">
        <f t="shared" si="27"/>
        <v>4</v>
      </c>
      <c r="G351" s="413"/>
      <c r="H351" s="414">
        <f t="shared" si="28"/>
        <v>23</v>
      </c>
      <c r="I351" s="64"/>
    </row>
    <row r="352" spans="2:9">
      <c r="B352" s="410">
        <v>54789</v>
      </c>
      <c r="C352" s="411">
        <f t="shared" si="25"/>
        <v>31</v>
      </c>
      <c r="D352" s="234">
        <f t="shared" si="29"/>
        <v>21</v>
      </c>
      <c r="E352" s="234">
        <f t="shared" si="26"/>
        <v>5</v>
      </c>
      <c r="F352" s="412">
        <f t="shared" si="27"/>
        <v>5</v>
      </c>
      <c r="G352" s="413"/>
      <c r="H352" s="414">
        <f t="shared" si="28"/>
        <v>21</v>
      </c>
      <c r="I352" s="64"/>
    </row>
    <row r="353" spans="2:9">
      <c r="B353" s="410">
        <v>54820</v>
      </c>
      <c r="C353" s="411">
        <f t="shared" si="25"/>
        <v>28</v>
      </c>
      <c r="D353" s="234">
        <f t="shared" si="29"/>
        <v>20</v>
      </c>
      <c r="E353" s="234">
        <f t="shared" si="26"/>
        <v>4</v>
      </c>
      <c r="F353" s="412">
        <f t="shared" si="27"/>
        <v>4</v>
      </c>
      <c r="G353" s="413"/>
      <c r="H353" s="414">
        <f t="shared" si="28"/>
        <v>20</v>
      </c>
      <c r="I353" s="64"/>
    </row>
    <row r="354" spans="2:9">
      <c r="B354" s="410">
        <v>54848</v>
      </c>
      <c r="C354" s="411">
        <f t="shared" si="25"/>
        <v>31</v>
      </c>
      <c r="D354" s="234">
        <f t="shared" si="29"/>
        <v>23</v>
      </c>
      <c r="E354" s="234">
        <f t="shared" si="26"/>
        <v>4</v>
      </c>
      <c r="F354" s="412">
        <f t="shared" si="27"/>
        <v>4</v>
      </c>
      <c r="G354" s="413"/>
      <c r="H354" s="414">
        <f t="shared" si="28"/>
        <v>23</v>
      </c>
      <c r="I354" s="64"/>
    </row>
    <row r="355" spans="2:9">
      <c r="B355" s="410">
        <v>54879</v>
      </c>
      <c r="C355" s="411">
        <f t="shared" si="25"/>
        <v>30</v>
      </c>
      <c r="D355" s="234">
        <f t="shared" si="29"/>
        <v>21</v>
      </c>
      <c r="E355" s="234">
        <f t="shared" si="26"/>
        <v>4</v>
      </c>
      <c r="F355" s="412">
        <f t="shared" si="27"/>
        <v>5</v>
      </c>
      <c r="G355" s="413"/>
      <c r="H355" s="414">
        <f t="shared" si="28"/>
        <v>21</v>
      </c>
      <c r="I355" s="64"/>
    </row>
    <row r="356" spans="2:9">
      <c r="B356" s="410">
        <v>54909</v>
      </c>
      <c r="C356" s="411">
        <f t="shared" si="25"/>
        <v>31</v>
      </c>
      <c r="D356" s="234">
        <f t="shared" si="29"/>
        <v>22</v>
      </c>
      <c r="E356" s="234">
        <f t="shared" si="26"/>
        <v>5</v>
      </c>
      <c r="F356" s="412">
        <f t="shared" si="27"/>
        <v>4</v>
      </c>
      <c r="G356" s="413"/>
      <c r="H356" s="414">
        <f t="shared" si="28"/>
        <v>22</v>
      </c>
      <c r="I356" s="64"/>
    </row>
    <row r="357" spans="2:9">
      <c r="B357" s="410">
        <v>54940</v>
      </c>
      <c r="C357" s="411">
        <f t="shared" si="25"/>
        <v>30</v>
      </c>
      <c r="D357" s="234">
        <f t="shared" si="29"/>
        <v>22</v>
      </c>
      <c r="E357" s="234">
        <f t="shared" si="26"/>
        <v>4</v>
      </c>
      <c r="F357" s="412">
        <f t="shared" si="27"/>
        <v>4</v>
      </c>
      <c r="G357" s="413"/>
      <c r="H357" s="414">
        <f t="shared" si="28"/>
        <v>22</v>
      </c>
      <c r="I357" s="64"/>
    </row>
    <row r="358" spans="2:9">
      <c r="B358" s="410">
        <v>54970</v>
      </c>
      <c r="C358" s="411">
        <f t="shared" si="25"/>
        <v>31</v>
      </c>
      <c r="D358" s="234">
        <f t="shared" si="29"/>
        <v>21</v>
      </c>
      <c r="E358" s="234">
        <f t="shared" si="26"/>
        <v>5</v>
      </c>
      <c r="F358" s="412">
        <f t="shared" si="27"/>
        <v>5</v>
      </c>
      <c r="G358" s="413"/>
      <c r="H358" s="414">
        <f t="shared" si="28"/>
        <v>21</v>
      </c>
      <c r="I358" s="64"/>
    </row>
    <row r="359" spans="2:9">
      <c r="B359" s="410">
        <v>55001</v>
      </c>
      <c r="C359" s="411">
        <f t="shared" si="25"/>
        <v>31</v>
      </c>
      <c r="D359" s="234">
        <f t="shared" si="29"/>
        <v>23</v>
      </c>
      <c r="E359" s="234">
        <f t="shared" si="26"/>
        <v>4</v>
      </c>
      <c r="F359" s="412">
        <f t="shared" si="27"/>
        <v>4</v>
      </c>
      <c r="G359" s="413"/>
      <c r="H359" s="414">
        <f t="shared" si="28"/>
        <v>23</v>
      </c>
      <c r="I359" s="64"/>
    </row>
    <row r="360" spans="2:9">
      <c r="B360" s="410">
        <v>55032</v>
      </c>
      <c r="C360" s="411">
        <f t="shared" si="25"/>
        <v>30</v>
      </c>
      <c r="D360" s="234">
        <f t="shared" si="29"/>
        <v>22</v>
      </c>
      <c r="E360" s="234">
        <f t="shared" si="26"/>
        <v>4</v>
      </c>
      <c r="F360" s="412">
        <f t="shared" si="27"/>
        <v>4</v>
      </c>
      <c r="G360" s="413"/>
      <c r="H360" s="414">
        <f t="shared" si="28"/>
        <v>22</v>
      </c>
      <c r="I360" s="64"/>
    </row>
    <row r="361" spans="2:9">
      <c r="B361" s="410">
        <v>55062</v>
      </c>
      <c r="C361" s="411">
        <f t="shared" si="25"/>
        <v>31</v>
      </c>
      <c r="D361" s="234">
        <f t="shared" si="29"/>
        <v>21</v>
      </c>
      <c r="E361" s="234">
        <f t="shared" si="26"/>
        <v>5</v>
      </c>
      <c r="F361" s="412">
        <f t="shared" si="27"/>
        <v>5</v>
      </c>
      <c r="G361" s="413"/>
      <c r="H361" s="414">
        <f t="shared" si="28"/>
        <v>21</v>
      </c>
      <c r="I361" s="64"/>
    </row>
    <row r="362" spans="2:9">
      <c r="B362" s="410">
        <v>55093</v>
      </c>
      <c r="C362" s="411">
        <f t="shared" si="25"/>
        <v>30</v>
      </c>
      <c r="D362" s="234">
        <f t="shared" si="29"/>
        <v>22</v>
      </c>
      <c r="E362" s="234">
        <f t="shared" si="26"/>
        <v>4</v>
      </c>
      <c r="F362" s="412">
        <f t="shared" si="27"/>
        <v>4</v>
      </c>
      <c r="G362" s="413"/>
      <c r="H362" s="414">
        <f t="shared" si="28"/>
        <v>22</v>
      </c>
      <c r="I362" s="64"/>
    </row>
    <row r="363" spans="2:9">
      <c r="B363" s="410">
        <v>55123</v>
      </c>
      <c r="C363" s="411">
        <f t="shared" si="25"/>
        <v>31</v>
      </c>
      <c r="D363" s="234">
        <f t="shared" si="29"/>
        <v>22</v>
      </c>
      <c r="E363" s="234">
        <f t="shared" si="26"/>
        <v>4</v>
      </c>
      <c r="F363" s="412">
        <f t="shared" si="27"/>
        <v>5</v>
      </c>
      <c r="G363" s="413"/>
      <c r="H363" s="414">
        <f t="shared" si="28"/>
        <v>22</v>
      </c>
      <c r="I363" s="64"/>
    </row>
    <row r="364" spans="2:9">
      <c r="B364" s="410">
        <v>55154</v>
      </c>
      <c r="C364" s="411">
        <f t="shared" si="25"/>
        <v>31</v>
      </c>
      <c r="D364" s="234">
        <f t="shared" si="29"/>
        <v>22</v>
      </c>
      <c r="E364" s="234">
        <f t="shared" si="26"/>
        <v>5</v>
      </c>
      <c r="F364" s="412">
        <f t="shared" si="27"/>
        <v>4</v>
      </c>
      <c r="G364" s="413"/>
      <c r="H364" s="414">
        <f t="shared" si="28"/>
        <v>22</v>
      </c>
      <c r="I364" s="64"/>
    </row>
    <row r="365" spans="2:9">
      <c r="B365" s="410">
        <v>55185</v>
      </c>
      <c r="C365" s="411">
        <f t="shared" si="25"/>
        <v>28</v>
      </c>
      <c r="D365" s="234">
        <f t="shared" si="29"/>
        <v>20</v>
      </c>
      <c r="E365" s="234">
        <f t="shared" si="26"/>
        <v>4</v>
      </c>
      <c r="F365" s="412">
        <f t="shared" si="27"/>
        <v>4</v>
      </c>
      <c r="G365" s="413"/>
      <c r="H365" s="414">
        <f t="shared" si="28"/>
        <v>20</v>
      </c>
      <c r="I365" s="64"/>
    </row>
    <row r="366" spans="2:9">
      <c r="B366" s="410">
        <v>55213</v>
      </c>
      <c r="C366" s="411">
        <f t="shared" si="25"/>
        <v>31</v>
      </c>
      <c r="D366" s="234">
        <f t="shared" si="29"/>
        <v>23</v>
      </c>
      <c r="E366" s="234">
        <f t="shared" si="26"/>
        <v>4</v>
      </c>
      <c r="F366" s="412">
        <f t="shared" si="27"/>
        <v>4</v>
      </c>
      <c r="G366" s="413"/>
      <c r="H366" s="414">
        <f t="shared" si="28"/>
        <v>23</v>
      </c>
      <c r="I366" s="64"/>
    </row>
    <row r="367" spans="2:9">
      <c r="B367" s="410">
        <v>55244</v>
      </c>
      <c r="C367" s="411">
        <f t="shared" si="25"/>
        <v>30</v>
      </c>
      <c r="D367" s="234">
        <f t="shared" si="29"/>
        <v>20</v>
      </c>
      <c r="E367" s="234">
        <f t="shared" si="26"/>
        <v>5</v>
      </c>
      <c r="F367" s="412">
        <f t="shared" si="27"/>
        <v>5</v>
      </c>
      <c r="G367" s="413"/>
      <c r="H367" s="414">
        <f t="shared" si="28"/>
        <v>20</v>
      </c>
      <c r="I367" s="64"/>
    </row>
    <row r="368" spans="2:9">
      <c r="B368" s="410">
        <v>55274</v>
      </c>
      <c r="C368" s="411">
        <f t="shared" si="25"/>
        <v>31</v>
      </c>
      <c r="D368" s="234">
        <f t="shared" si="29"/>
        <v>23</v>
      </c>
      <c r="E368" s="234">
        <f t="shared" si="26"/>
        <v>4</v>
      </c>
      <c r="F368" s="412">
        <f t="shared" si="27"/>
        <v>4</v>
      </c>
      <c r="G368" s="413"/>
      <c r="H368" s="414">
        <f t="shared" si="28"/>
        <v>23</v>
      </c>
      <c r="I368" s="64"/>
    </row>
    <row r="369" spans="2:9">
      <c r="B369" s="410">
        <v>55305</v>
      </c>
      <c r="C369" s="411">
        <f t="shared" si="25"/>
        <v>30</v>
      </c>
      <c r="D369" s="234">
        <f t="shared" si="29"/>
        <v>22</v>
      </c>
      <c r="E369" s="234">
        <f t="shared" si="26"/>
        <v>4</v>
      </c>
      <c r="F369" s="412">
        <f t="shared" si="27"/>
        <v>4</v>
      </c>
      <c r="G369" s="413"/>
      <c r="H369" s="414">
        <f t="shared" si="28"/>
        <v>22</v>
      </c>
      <c r="I369" s="64"/>
    </row>
    <row r="370" spans="2:9">
      <c r="B370" s="410">
        <v>55335</v>
      </c>
      <c r="C370" s="411">
        <f t="shared" si="25"/>
        <v>31</v>
      </c>
      <c r="D370" s="234">
        <f t="shared" si="29"/>
        <v>21</v>
      </c>
      <c r="E370" s="234">
        <f t="shared" si="26"/>
        <v>5</v>
      </c>
      <c r="F370" s="412">
        <f t="shared" si="27"/>
        <v>5</v>
      </c>
      <c r="G370" s="413"/>
      <c r="H370" s="414">
        <f t="shared" si="28"/>
        <v>21</v>
      </c>
      <c r="I370" s="64"/>
    </row>
    <row r="371" spans="2:9">
      <c r="B371" s="410">
        <v>55366</v>
      </c>
      <c r="C371" s="411">
        <f t="shared" si="25"/>
        <v>31</v>
      </c>
      <c r="D371" s="234">
        <f t="shared" si="29"/>
        <v>23</v>
      </c>
      <c r="E371" s="234">
        <f t="shared" si="26"/>
        <v>4</v>
      </c>
      <c r="F371" s="412">
        <f t="shared" si="27"/>
        <v>4</v>
      </c>
      <c r="G371" s="413"/>
      <c r="H371" s="414">
        <f t="shared" si="28"/>
        <v>23</v>
      </c>
      <c r="I371" s="64"/>
    </row>
    <row r="372" spans="2:9">
      <c r="B372" s="410">
        <v>55397</v>
      </c>
      <c r="C372" s="411">
        <f t="shared" si="25"/>
        <v>30</v>
      </c>
      <c r="D372" s="234">
        <f t="shared" si="29"/>
        <v>21</v>
      </c>
      <c r="E372" s="234">
        <f t="shared" si="26"/>
        <v>4</v>
      </c>
      <c r="F372" s="412">
        <f t="shared" si="27"/>
        <v>5</v>
      </c>
      <c r="G372" s="413"/>
      <c r="H372" s="414">
        <f t="shared" si="28"/>
        <v>21</v>
      </c>
      <c r="I372" s="64"/>
    </row>
    <row r="373" spans="2:9">
      <c r="B373" s="410">
        <v>55427</v>
      </c>
      <c r="C373" s="411">
        <f t="shared" si="25"/>
        <v>31</v>
      </c>
      <c r="D373" s="234">
        <f t="shared" si="29"/>
        <v>22</v>
      </c>
      <c r="E373" s="234">
        <f t="shared" si="26"/>
        <v>5</v>
      </c>
      <c r="F373" s="412">
        <f t="shared" si="27"/>
        <v>4</v>
      </c>
      <c r="G373" s="413"/>
      <c r="H373" s="414">
        <f t="shared" si="28"/>
        <v>22</v>
      </c>
      <c r="I373" s="64"/>
    </row>
    <row r="374" spans="2:9">
      <c r="B374" s="410">
        <v>55458</v>
      </c>
      <c r="C374" s="411">
        <f t="shared" si="25"/>
        <v>30</v>
      </c>
      <c r="D374" s="234">
        <f t="shared" si="29"/>
        <v>22</v>
      </c>
      <c r="E374" s="234">
        <f t="shared" si="26"/>
        <v>4</v>
      </c>
      <c r="F374" s="412">
        <f t="shared" si="27"/>
        <v>4</v>
      </c>
      <c r="G374" s="413"/>
      <c r="H374" s="414">
        <f t="shared" si="28"/>
        <v>22</v>
      </c>
      <c r="I374" s="64"/>
    </row>
    <row r="375" spans="2:9">
      <c r="B375" s="410">
        <v>55488</v>
      </c>
      <c r="C375" s="411">
        <f t="shared" si="25"/>
        <v>31</v>
      </c>
      <c r="D375" s="234">
        <f t="shared" si="29"/>
        <v>21</v>
      </c>
      <c r="E375" s="234">
        <f t="shared" si="26"/>
        <v>5</v>
      </c>
      <c r="F375" s="412">
        <f t="shared" si="27"/>
        <v>5</v>
      </c>
      <c r="G375" s="413"/>
      <c r="H375" s="414">
        <f t="shared" si="28"/>
        <v>21</v>
      </c>
      <c r="I375" s="64"/>
    </row>
    <row r="376" spans="2:9">
      <c r="B376" s="410">
        <v>55519</v>
      </c>
      <c r="C376" s="411">
        <f t="shared" si="25"/>
        <v>31</v>
      </c>
      <c r="D376" s="234">
        <f t="shared" si="29"/>
        <v>23</v>
      </c>
      <c r="E376" s="234">
        <f t="shared" si="26"/>
        <v>4</v>
      </c>
      <c r="F376" s="412">
        <f t="shared" si="27"/>
        <v>4</v>
      </c>
      <c r="G376" s="413"/>
      <c r="H376" s="414">
        <f t="shared" si="28"/>
        <v>23</v>
      </c>
      <c r="I376" s="64"/>
    </row>
    <row r="377" spans="2:9">
      <c r="B377" s="410">
        <v>55550</v>
      </c>
      <c r="C377" s="411">
        <f t="shared" si="25"/>
        <v>29</v>
      </c>
      <c r="D377" s="234">
        <f t="shared" si="29"/>
        <v>21</v>
      </c>
      <c r="E377" s="234">
        <f t="shared" si="26"/>
        <v>4</v>
      </c>
      <c r="F377" s="412">
        <f t="shared" si="27"/>
        <v>4</v>
      </c>
      <c r="G377" s="413"/>
      <c r="H377" s="414">
        <f t="shared" si="28"/>
        <v>21</v>
      </c>
      <c r="I377" s="64"/>
    </row>
    <row r="378" spans="2:9">
      <c r="B378" s="410">
        <v>55579</v>
      </c>
      <c r="C378" s="411">
        <f t="shared" si="25"/>
        <v>31</v>
      </c>
      <c r="D378" s="234">
        <f t="shared" si="29"/>
        <v>21</v>
      </c>
      <c r="E378" s="234">
        <f t="shared" si="26"/>
        <v>5</v>
      </c>
      <c r="F378" s="412">
        <f t="shared" si="27"/>
        <v>5</v>
      </c>
      <c r="G378" s="413"/>
      <c r="H378" s="414">
        <f t="shared" si="28"/>
        <v>21</v>
      </c>
      <c r="I378" s="64"/>
    </row>
    <row r="379" spans="2:9">
      <c r="B379" s="410">
        <v>55610</v>
      </c>
      <c r="C379" s="411">
        <f t="shared" si="25"/>
        <v>30</v>
      </c>
      <c r="D379" s="234">
        <f t="shared" si="29"/>
        <v>22</v>
      </c>
      <c r="E379" s="234">
        <f t="shared" si="26"/>
        <v>4</v>
      </c>
      <c r="F379" s="412">
        <f t="shared" si="27"/>
        <v>4</v>
      </c>
      <c r="G379" s="413"/>
      <c r="H379" s="414">
        <f t="shared" si="28"/>
        <v>22</v>
      </c>
      <c r="I379" s="64"/>
    </row>
    <row r="380" spans="2:9">
      <c r="B380" s="410">
        <v>55640</v>
      </c>
      <c r="C380" s="411">
        <f t="shared" si="25"/>
        <v>31</v>
      </c>
      <c r="D380" s="234">
        <f t="shared" si="29"/>
        <v>23</v>
      </c>
      <c r="E380" s="234">
        <f t="shared" si="26"/>
        <v>4</v>
      </c>
      <c r="F380" s="412">
        <f t="shared" si="27"/>
        <v>4</v>
      </c>
      <c r="G380" s="413"/>
      <c r="H380" s="414">
        <f t="shared" si="28"/>
        <v>23</v>
      </c>
      <c r="I380" s="64"/>
    </row>
    <row r="381" spans="2:9">
      <c r="B381" s="410">
        <v>55671</v>
      </c>
      <c r="C381" s="411">
        <f t="shared" si="25"/>
        <v>30</v>
      </c>
      <c r="D381" s="234">
        <f t="shared" si="29"/>
        <v>20</v>
      </c>
      <c r="E381" s="234">
        <f t="shared" si="26"/>
        <v>5</v>
      </c>
      <c r="F381" s="412">
        <f t="shared" si="27"/>
        <v>5</v>
      </c>
      <c r="G381" s="413"/>
      <c r="H381" s="414">
        <f t="shared" si="28"/>
        <v>20</v>
      </c>
      <c r="I381" s="64"/>
    </row>
    <row r="382" spans="2:9">
      <c r="B382" s="410">
        <v>55701</v>
      </c>
      <c r="C382" s="411">
        <f t="shared" si="25"/>
        <v>31</v>
      </c>
      <c r="D382" s="234">
        <f t="shared" si="29"/>
        <v>23</v>
      </c>
      <c r="E382" s="234">
        <f t="shared" si="26"/>
        <v>4</v>
      </c>
      <c r="F382" s="412">
        <f t="shared" si="27"/>
        <v>4</v>
      </c>
      <c r="G382" s="413"/>
      <c r="H382" s="414">
        <f t="shared" si="28"/>
        <v>23</v>
      </c>
      <c r="I382" s="64"/>
    </row>
    <row r="383" spans="2:9">
      <c r="B383" s="410">
        <v>55732</v>
      </c>
      <c r="C383" s="411">
        <f t="shared" si="25"/>
        <v>31</v>
      </c>
      <c r="D383" s="234">
        <f t="shared" si="29"/>
        <v>22</v>
      </c>
      <c r="E383" s="234">
        <f t="shared" si="26"/>
        <v>4</v>
      </c>
      <c r="F383" s="412">
        <f t="shared" si="27"/>
        <v>5</v>
      </c>
      <c r="G383" s="413"/>
      <c r="H383" s="414">
        <f t="shared" si="28"/>
        <v>22</v>
      </c>
      <c r="I383" s="64"/>
    </row>
    <row r="384" spans="2:9">
      <c r="B384" s="410">
        <v>55763</v>
      </c>
      <c r="C384" s="411">
        <f t="shared" si="25"/>
        <v>30</v>
      </c>
      <c r="D384" s="234">
        <f t="shared" si="29"/>
        <v>21</v>
      </c>
      <c r="E384" s="234">
        <f t="shared" si="26"/>
        <v>5</v>
      </c>
      <c r="F384" s="412">
        <f t="shared" si="27"/>
        <v>4</v>
      </c>
      <c r="G384" s="413"/>
      <c r="H384" s="414">
        <f t="shared" si="28"/>
        <v>21</v>
      </c>
      <c r="I384" s="64"/>
    </row>
    <row r="385" spans="2:9">
      <c r="B385" s="410">
        <v>55793</v>
      </c>
      <c r="C385" s="411">
        <f t="shared" si="25"/>
        <v>31</v>
      </c>
      <c r="D385" s="234">
        <f t="shared" si="29"/>
        <v>23</v>
      </c>
      <c r="E385" s="234">
        <f t="shared" si="26"/>
        <v>4</v>
      </c>
      <c r="F385" s="412">
        <f t="shared" si="27"/>
        <v>4</v>
      </c>
      <c r="G385" s="413"/>
      <c r="H385" s="414">
        <f t="shared" si="28"/>
        <v>23</v>
      </c>
      <c r="I385" s="64"/>
    </row>
    <row r="386" spans="2:9">
      <c r="B386" s="410">
        <v>55824</v>
      </c>
      <c r="C386" s="411">
        <f t="shared" si="25"/>
        <v>30</v>
      </c>
      <c r="D386" s="234">
        <f t="shared" si="29"/>
        <v>21</v>
      </c>
      <c r="E386" s="234">
        <f t="shared" si="26"/>
        <v>4</v>
      </c>
      <c r="F386" s="412">
        <f t="shared" si="27"/>
        <v>5</v>
      </c>
      <c r="G386" s="413"/>
      <c r="H386" s="414">
        <f t="shared" si="28"/>
        <v>21</v>
      </c>
      <c r="I386" s="64"/>
    </row>
    <row r="387" spans="2:9">
      <c r="B387" s="410">
        <v>55854</v>
      </c>
      <c r="C387" s="411">
        <f t="shared" si="25"/>
        <v>31</v>
      </c>
      <c r="D387" s="234">
        <f t="shared" si="29"/>
        <v>22</v>
      </c>
      <c r="E387" s="234">
        <f t="shared" si="26"/>
        <v>5</v>
      </c>
      <c r="F387" s="412">
        <f t="shared" si="27"/>
        <v>4</v>
      </c>
      <c r="G387" s="413"/>
      <c r="H387" s="414">
        <f t="shared" si="28"/>
        <v>22</v>
      </c>
      <c r="I387" s="64"/>
    </row>
    <row r="388" spans="2:9">
      <c r="B388" s="410">
        <v>55885</v>
      </c>
      <c r="C388" s="411">
        <f t="shared" si="25"/>
        <v>31</v>
      </c>
      <c r="D388" s="234">
        <f t="shared" si="29"/>
        <v>23</v>
      </c>
      <c r="E388" s="234">
        <f t="shared" si="26"/>
        <v>4</v>
      </c>
      <c r="F388" s="412">
        <f t="shared" si="27"/>
        <v>4</v>
      </c>
      <c r="G388" s="413"/>
      <c r="H388" s="414">
        <f t="shared" si="28"/>
        <v>23</v>
      </c>
      <c r="I388" s="64"/>
    </row>
    <row r="389" spans="2:9">
      <c r="B389" s="410">
        <v>55916</v>
      </c>
      <c r="C389" s="411">
        <f t="shared" ref="C389:C452" si="30">EOMONTH(B389,0)-EOMONTH(B389,-1)</f>
        <v>28</v>
      </c>
      <c r="D389" s="234">
        <f t="shared" si="29"/>
        <v>20</v>
      </c>
      <c r="E389" s="234">
        <f t="shared" ref="E389:E452" si="31">CEILING((DAY(EOMONTH(B389,0))-MOD(8-WEEKDAY(B389),7))/7,1)</f>
        <v>4</v>
      </c>
      <c r="F389" s="412">
        <f t="shared" ref="F389:F452" si="32">C389-D389-E389</f>
        <v>4</v>
      </c>
      <c r="G389" s="413"/>
      <c r="H389" s="414">
        <f t="shared" ref="H389:H452" si="33">D389-G389</f>
        <v>20</v>
      </c>
      <c r="I389" s="64"/>
    </row>
    <row r="390" spans="2:9">
      <c r="B390" s="410">
        <v>55944</v>
      </c>
      <c r="C390" s="411">
        <f t="shared" si="30"/>
        <v>31</v>
      </c>
      <c r="D390" s="234">
        <f t="shared" ref="D390:D453" si="34">NETWORKDAYS(EOMONTH(B390,-1)+1,EOMONTH(B390,0))</f>
        <v>21</v>
      </c>
      <c r="E390" s="234">
        <f t="shared" si="31"/>
        <v>5</v>
      </c>
      <c r="F390" s="412">
        <f t="shared" si="32"/>
        <v>5</v>
      </c>
      <c r="G390" s="413"/>
      <c r="H390" s="414">
        <f t="shared" si="33"/>
        <v>21</v>
      </c>
      <c r="I390" s="64"/>
    </row>
    <row r="391" spans="2:9">
      <c r="B391" s="410">
        <v>55975</v>
      </c>
      <c r="C391" s="411">
        <f t="shared" si="30"/>
        <v>30</v>
      </c>
      <c r="D391" s="234">
        <f t="shared" si="34"/>
        <v>22</v>
      </c>
      <c r="E391" s="234">
        <f t="shared" si="31"/>
        <v>4</v>
      </c>
      <c r="F391" s="412">
        <f t="shared" si="32"/>
        <v>4</v>
      </c>
      <c r="G391" s="413"/>
      <c r="H391" s="414">
        <f t="shared" si="33"/>
        <v>22</v>
      </c>
      <c r="I391" s="64"/>
    </row>
    <row r="392" spans="2:9">
      <c r="B392" s="410">
        <v>56005</v>
      </c>
      <c r="C392" s="411">
        <f t="shared" si="30"/>
        <v>31</v>
      </c>
      <c r="D392" s="234">
        <f t="shared" si="34"/>
        <v>22</v>
      </c>
      <c r="E392" s="234">
        <f t="shared" si="31"/>
        <v>4</v>
      </c>
      <c r="F392" s="412">
        <f t="shared" si="32"/>
        <v>5</v>
      </c>
      <c r="G392" s="413"/>
      <c r="H392" s="414">
        <f t="shared" si="33"/>
        <v>22</v>
      </c>
      <c r="I392" s="64"/>
    </row>
    <row r="393" spans="2:9">
      <c r="B393" s="410">
        <v>56036</v>
      </c>
      <c r="C393" s="411">
        <f t="shared" si="30"/>
        <v>30</v>
      </c>
      <c r="D393" s="234">
        <f t="shared" si="34"/>
        <v>21</v>
      </c>
      <c r="E393" s="234">
        <f t="shared" si="31"/>
        <v>5</v>
      </c>
      <c r="F393" s="412">
        <f t="shared" si="32"/>
        <v>4</v>
      </c>
      <c r="G393" s="413"/>
      <c r="H393" s="414">
        <f t="shared" si="33"/>
        <v>21</v>
      </c>
      <c r="I393" s="64"/>
    </row>
    <row r="394" spans="2:9">
      <c r="B394" s="410">
        <v>56066</v>
      </c>
      <c r="C394" s="411">
        <f t="shared" si="30"/>
        <v>31</v>
      </c>
      <c r="D394" s="234">
        <f t="shared" si="34"/>
        <v>23</v>
      </c>
      <c r="E394" s="234">
        <f t="shared" si="31"/>
        <v>4</v>
      </c>
      <c r="F394" s="412">
        <f t="shared" si="32"/>
        <v>4</v>
      </c>
      <c r="G394" s="413"/>
      <c r="H394" s="414">
        <f t="shared" si="33"/>
        <v>23</v>
      </c>
      <c r="I394" s="64"/>
    </row>
    <row r="395" spans="2:9">
      <c r="B395" s="410">
        <v>56097</v>
      </c>
      <c r="C395" s="411">
        <f t="shared" si="30"/>
        <v>31</v>
      </c>
      <c r="D395" s="234">
        <f t="shared" si="34"/>
        <v>21</v>
      </c>
      <c r="E395" s="234">
        <f t="shared" si="31"/>
        <v>5</v>
      </c>
      <c r="F395" s="412">
        <f t="shared" si="32"/>
        <v>5</v>
      </c>
      <c r="G395" s="413"/>
      <c r="H395" s="414">
        <f t="shared" si="33"/>
        <v>21</v>
      </c>
      <c r="I395" s="64"/>
    </row>
    <row r="396" spans="2:9">
      <c r="B396" s="410">
        <v>56128</v>
      </c>
      <c r="C396" s="411">
        <f t="shared" si="30"/>
        <v>30</v>
      </c>
      <c r="D396" s="234">
        <f t="shared" si="34"/>
        <v>22</v>
      </c>
      <c r="E396" s="234">
        <f t="shared" si="31"/>
        <v>4</v>
      </c>
      <c r="F396" s="412">
        <f t="shared" si="32"/>
        <v>4</v>
      </c>
      <c r="G396" s="413"/>
      <c r="H396" s="414">
        <f t="shared" si="33"/>
        <v>22</v>
      </c>
      <c r="I396" s="64"/>
    </row>
    <row r="397" spans="2:9">
      <c r="B397" s="410">
        <v>56158</v>
      </c>
      <c r="C397" s="411">
        <f t="shared" si="30"/>
        <v>31</v>
      </c>
      <c r="D397" s="234">
        <f t="shared" si="34"/>
        <v>23</v>
      </c>
      <c r="E397" s="234">
        <f t="shared" si="31"/>
        <v>4</v>
      </c>
      <c r="F397" s="412">
        <f t="shared" si="32"/>
        <v>4</v>
      </c>
      <c r="G397" s="413"/>
      <c r="H397" s="414">
        <f t="shared" si="33"/>
        <v>23</v>
      </c>
      <c r="I397" s="64"/>
    </row>
    <row r="398" spans="2:9">
      <c r="B398" s="410">
        <v>56189</v>
      </c>
      <c r="C398" s="411">
        <f t="shared" si="30"/>
        <v>30</v>
      </c>
      <c r="D398" s="234">
        <f t="shared" si="34"/>
        <v>20</v>
      </c>
      <c r="E398" s="234">
        <f t="shared" si="31"/>
        <v>5</v>
      </c>
      <c r="F398" s="412">
        <f t="shared" si="32"/>
        <v>5</v>
      </c>
      <c r="G398" s="413"/>
      <c r="H398" s="414">
        <f t="shared" si="33"/>
        <v>20</v>
      </c>
      <c r="I398" s="64"/>
    </row>
    <row r="399" spans="2:9">
      <c r="B399" s="410">
        <v>56219</v>
      </c>
      <c r="C399" s="411">
        <f t="shared" si="30"/>
        <v>31</v>
      </c>
      <c r="D399" s="234">
        <f t="shared" si="34"/>
        <v>23</v>
      </c>
      <c r="E399" s="234">
        <f t="shared" si="31"/>
        <v>4</v>
      </c>
      <c r="F399" s="412">
        <f t="shared" si="32"/>
        <v>4</v>
      </c>
      <c r="G399" s="413"/>
      <c r="H399" s="414">
        <f t="shared" si="33"/>
        <v>23</v>
      </c>
      <c r="I399" s="64"/>
    </row>
    <row r="400" spans="2:9">
      <c r="B400" s="410">
        <v>56250</v>
      </c>
      <c r="C400" s="411">
        <f t="shared" si="30"/>
        <v>31</v>
      </c>
      <c r="D400" s="234">
        <f t="shared" si="34"/>
        <v>22</v>
      </c>
      <c r="E400" s="234">
        <f t="shared" si="31"/>
        <v>4</v>
      </c>
      <c r="F400" s="412">
        <f t="shared" si="32"/>
        <v>5</v>
      </c>
      <c r="G400" s="413"/>
      <c r="H400" s="414">
        <f t="shared" si="33"/>
        <v>22</v>
      </c>
      <c r="I400" s="64"/>
    </row>
    <row r="401" spans="2:9">
      <c r="B401" s="410">
        <v>56281</v>
      </c>
      <c r="C401" s="411">
        <f t="shared" si="30"/>
        <v>28</v>
      </c>
      <c r="D401" s="234">
        <f t="shared" si="34"/>
        <v>20</v>
      </c>
      <c r="E401" s="234">
        <f t="shared" si="31"/>
        <v>4</v>
      </c>
      <c r="F401" s="412">
        <f t="shared" si="32"/>
        <v>4</v>
      </c>
      <c r="G401" s="413"/>
      <c r="H401" s="414">
        <f t="shared" si="33"/>
        <v>20</v>
      </c>
      <c r="I401" s="64"/>
    </row>
    <row r="402" spans="2:9">
      <c r="B402" s="410">
        <v>56309</v>
      </c>
      <c r="C402" s="411">
        <f t="shared" si="30"/>
        <v>31</v>
      </c>
      <c r="D402" s="234">
        <f t="shared" si="34"/>
        <v>22</v>
      </c>
      <c r="E402" s="234">
        <f t="shared" si="31"/>
        <v>5</v>
      </c>
      <c r="F402" s="412">
        <f t="shared" si="32"/>
        <v>4</v>
      </c>
      <c r="G402" s="413"/>
      <c r="H402" s="414">
        <f t="shared" si="33"/>
        <v>22</v>
      </c>
      <c r="I402" s="64"/>
    </row>
    <row r="403" spans="2:9">
      <c r="B403" s="410">
        <v>56340</v>
      </c>
      <c r="C403" s="411">
        <f t="shared" si="30"/>
        <v>30</v>
      </c>
      <c r="D403" s="234">
        <f t="shared" si="34"/>
        <v>22</v>
      </c>
      <c r="E403" s="234">
        <f t="shared" si="31"/>
        <v>4</v>
      </c>
      <c r="F403" s="412">
        <f t="shared" si="32"/>
        <v>4</v>
      </c>
      <c r="G403" s="413"/>
      <c r="H403" s="414">
        <f t="shared" si="33"/>
        <v>22</v>
      </c>
      <c r="I403" s="64"/>
    </row>
    <row r="404" spans="2:9">
      <c r="B404" s="410">
        <v>56370</v>
      </c>
      <c r="C404" s="411">
        <f t="shared" si="30"/>
        <v>31</v>
      </c>
      <c r="D404" s="234">
        <f t="shared" si="34"/>
        <v>21</v>
      </c>
      <c r="E404" s="234">
        <f t="shared" si="31"/>
        <v>5</v>
      </c>
      <c r="F404" s="412">
        <f t="shared" si="32"/>
        <v>5</v>
      </c>
      <c r="G404" s="413"/>
      <c r="H404" s="414">
        <f t="shared" si="33"/>
        <v>21</v>
      </c>
      <c r="I404" s="64"/>
    </row>
    <row r="405" spans="2:9">
      <c r="B405" s="410">
        <v>56401</v>
      </c>
      <c r="C405" s="411">
        <f t="shared" si="30"/>
        <v>30</v>
      </c>
      <c r="D405" s="234">
        <f t="shared" si="34"/>
        <v>22</v>
      </c>
      <c r="E405" s="234">
        <f t="shared" si="31"/>
        <v>4</v>
      </c>
      <c r="F405" s="412">
        <f t="shared" si="32"/>
        <v>4</v>
      </c>
      <c r="G405" s="413"/>
      <c r="H405" s="414">
        <f t="shared" si="33"/>
        <v>22</v>
      </c>
      <c r="I405" s="64"/>
    </row>
    <row r="406" spans="2:9">
      <c r="B406" s="410">
        <v>56431</v>
      </c>
      <c r="C406" s="411">
        <f t="shared" si="30"/>
        <v>31</v>
      </c>
      <c r="D406" s="234">
        <f t="shared" si="34"/>
        <v>23</v>
      </c>
      <c r="E406" s="234">
        <f t="shared" si="31"/>
        <v>4</v>
      </c>
      <c r="F406" s="412">
        <f t="shared" si="32"/>
        <v>4</v>
      </c>
      <c r="G406" s="413"/>
      <c r="H406" s="414">
        <f t="shared" si="33"/>
        <v>23</v>
      </c>
      <c r="I406" s="64"/>
    </row>
    <row r="407" spans="2:9">
      <c r="B407" s="410">
        <v>56462</v>
      </c>
      <c r="C407" s="411">
        <f t="shared" si="30"/>
        <v>31</v>
      </c>
      <c r="D407" s="234">
        <f t="shared" si="34"/>
        <v>21</v>
      </c>
      <c r="E407" s="234">
        <f t="shared" si="31"/>
        <v>5</v>
      </c>
      <c r="F407" s="412">
        <f t="shared" si="32"/>
        <v>5</v>
      </c>
      <c r="G407" s="413"/>
      <c r="H407" s="414">
        <f t="shared" si="33"/>
        <v>21</v>
      </c>
      <c r="I407" s="64"/>
    </row>
    <row r="408" spans="2:9">
      <c r="B408" s="410">
        <v>56493</v>
      </c>
      <c r="C408" s="411">
        <f t="shared" si="30"/>
        <v>30</v>
      </c>
      <c r="D408" s="234">
        <f t="shared" si="34"/>
        <v>22</v>
      </c>
      <c r="E408" s="234">
        <f t="shared" si="31"/>
        <v>4</v>
      </c>
      <c r="F408" s="412">
        <f t="shared" si="32"/>
        <v>4</v>
      </c>
      <c r="G408" s="413"/>
      <c r="H408" s="414">
        <f t="shared" si="33"/>
        <v>22</v>
      </c>
      <c r="I408" s="64"/>
    </row>
    <row r="409" spans="2:9">
      <c r="B409" s="410">
        <v>56523</v>
      </c>
      <c r="C409" s="411">
        <f t="shared" si="30"/>
        <v>31</v>
      </c>
      <c r="D409" s="234">
        <f t="shared" si="34"/>
        <v>22</v>
      </c>
      <c r="E409" s="234">
        <f t="shared" si="31"/>
        <v>4</v>
      </c>
      <c r="F409" s="412">
        <f t="shared" si="32"/>
        <v>5</v>
      </c>
      <c r="G409" s="413"/>
      <c r="H409" s="414">
        <f t="shared" si="33"/>
        <v>22</v>
      </c>
      <c r="I409" s="64"/>
    </row>
    <row r="410" spans="2:9">
      <c r="B410" s="410">
        <v>56554</v>
      </c>
      <c r="C410" s="411">
        <f t="shared" si="30"/>
        <v>30</v>
      </c>
      <c r="D410" s="234">
        <f t="shared" si="34"/>
        <v>21</v>
      </c>
      <c r="E410" s="234">
        <f t="shared" si="31"/>
        <v>5</v>
      </c>
      <c r="F410" s="412">
        <f t="shared" si="32"/>
        <v>4</v>
      </c>
      <c r="G410" s="413"/>
      <c r="H410" s="414">
        <f t="shared" si="33"/>
        <v>21</v>
      </c>
      <c r="I410" s="64"/>
    </row>
    <row r="411" spans="2:9">
      <c r="B411" s="410">
        <v>56584</v>
      </c>
      <c r="C411" s="411">
        <f t="shared" si="30"/>
        <v>31</v>
      </c>
      <c r="D411" s="234">
        <f t="shared" si="34"/>
        <v>23</v>
      </c>
      <c r="E411" s="234">
        <f t="shared" si="31"/>
        <v>4</v>
      </c>
      <c r="F411" s="412">
        <f t="shared" si="32"/>
        <v>4</v>
      </c>
      <c r="G411" s="413"/>
      <c r="H411" s="414">
        <f t="shared" si="33"/>
        <v>23</v>
      </c>
      <c r="I411" s="64"/>
    </row>
    <row r="412" spans="2:9">
      <c r="B412" s="410">
        <v>56615</v>
      </c>
      <c r="C412" s="411">
        <f t="shared" si="30"/>
        <v>31</v>
      </c>
      <c r="D412" s="234">
        <f t="shared" si="34"/>
        <v>21</v>
      </c>
      <c r="E412" s="234">
        <f t="shared" si="31"/>
        <v>5</v>
      </c>
      <c r="F412" s="412">
        <f t="shared" si="32"/>
        <v>5</v>
      </c>
      <c r="G412" s="413"/>
      <c r="H412" s="414">
        <f t="shared" si="33"/>
        <v>21</v>
      </c>
      <c r="I412" s="64"/>
    </row>
    <row r="413" spans="2:9">
      <c r="B413" s="410">
        <v>56646</v>
      </c>
      <c r="C413" s="411">
        <f t="shared" si="30"/>
        <v>28</v>
      </c>
      <c r="D413" s="234">
        <f t="shared" si="34"/>
        <v>20</v>
      </c>
      <c r="E413" s="234">
        <f t="shared" si="31"/>
        <v>4</v>
      </c>
      <c r="F413" s="412">
        <f t="shared" si="32"/>
        <v>4</v>
      </c>
      <c r="G413" s="413"/>
      <c r="H413" s="414">
        <f t="shared" si="33"/>
        <v>20</v>
      </c>
      <c r="I413" s="64"/>
    </row>
    <row r="414" spans="2:9">
      <c r="B414" s="410">
        <v>56674</v>
      </c>
      <c r="C414" s="411">
        <f t="shared" si="30"/>
        <v>31</v>
      </c>
      <c r="D414" s="234">
        <f t="shared" si="34"/>
        <v>23</v>
      </c>
      <c r="E414" s="234">
        <f t="shared" si="31"/>
        <v>4</v>
      </c>
      <c r="F414" s="412">
        <f t="shared" si="32"/>
        <v>4</v>
      </c>
      <c r="G414" s="413"/>
      <c r="H414" s="414">
        <f t="shared" si="33"/>
        <v>23</v>
      </c>
      <c r="I414" s="64"/>
    </row>
    <row r="415" spans="2:9">
      <c r="B415" s="410">
        <v>56705</v>
      </c>
      <c r="C415" s="411">
        <f t="shared" si="30"/>
        <v>30</v>
      </c>
      <c r="D415" s="234">
        <f t="shared" si="34"/>
        <v>22</v>
      </c>
      <c r="E415" s="234">
        <f t="shared" si="31"/>
        <v>4</v>
      </c>
      <c r="F415" s="412">
        <f t="shared" si="32"/>
        <v>4</v>
      </c>
      <c r="G415" s="413"/>
      <c r="H415" s="414">
        <f t="shared" si="33"/>
        <v>22</v>
      </c>
      <c r="I415" s="64"/>
    </row>
    <row r="416" spans="2:9">
      <c r="B416" s="410">
        <v>56735</v>
      </c>
      <c r="C416" s="411">
        <f t="shared" si="30"/>
        <v>31</v>
      </c>
      <c r="D416" s="234">
        <f t="shared" si="34"/>
        <v>21</v>
      </c>
      <c r="E416" s="234">
        <f t="shared" si="31"/>
        <v>5</v>
      </c>
      <c r="F416" s="412">
        <f t="shared" si="32"/>
        <v>5</v>
      </c>
      <c r="G416" s="413"/>
      <c r="H416" s="414">
        <f t="shared" si="33"/>
        <v>21</v>
      </c>
      <c r="I416" s="64"/>
    </row>
    <row r="417" spans="2:9">
      <c r="B417" s="410">
        <v>56766</v>
      </c>
      <c r="C417" s="411">
        <f t="shared" si="30"/>
        <v>30</v>
      </c>
      <c r="D417" s="234">
        <f t="shared" si="34"/>
        <v>22</v>
      </c>
      <c r="E417" s="234">
        <f t="shared" si="31"/>
        <v>4</v>
      </c>
      <c r="F417" s="412">
        <f t="shared" si="32"/>
        <v>4</v>
      </c>
      <c r="G417" s="413"/>
      <c r="H417" s="414">
        <f t="shared" si="33"/>
        <v>22</v>
      </c>
      <c r="I417" s="64"/>
    </row>
    <row r="418" spans="2:9">
      <c r="B418" s="410">
        <v>56796</v>
      </c>
      <c r="C418" s="411">
        <f t="shared" si="30"/>
        <v>31</v>
      </c>
      <c r="D418" s="234">
        <f t="shared" si="34"/>
        <v>22</v>
      </c>
      <c r="E418" s="234">
        <f t="shared" si="31"/>
        <v>4</v>
      </c>
      <c r="F418" s="412">
        <f t="shared" si="32"/>
        <v>5</v>
      </c>
      <c r="G418" s="413"/>
      <c r="H418" s="414">
        <f t="shared" si="33"/>
        <v>22</v>
      </c>
      <c r="I418" s="64"/>
    </row>
    <row r="419" spans="2:9">
      <c r="B419" s="410">
        <v>56827</v>
      </c>
      <c r="C419" s="411">
        <f t="shared" si="30"/>
        <v>31</v>
      </c>
      <c r="D419" s="234">
        <f t="shared" si="34"/>
        <v>22</v>
      </c>
      <c r="E419" s="234">
        <f t="shared" si="31"/>
        <v>5</v>
      </c>
      <c r="F419" s="412">
        <f t="shared" si="32"/>
        <v>4</v>
      </c>
      <c r="G419" s="413"/>
      <c r="H419" s="414">
        <f t="shared" si="33"/>
        <v>22</v>
      </c>
      <c r="I419" s="64"/>
    </row>
    <row r="420" spans="2:9">
      <c r="B420" s="410">
        <v>56858</v>
      </c>
      <c r="C420" s="411">
        <f t="shared" si="30"/>
        <v>30</v>
      </c>
      <c r="D420" s="234">
        <f t="shared" si="34"/>
        <v>22</v>
      </c>
      <c r="E420" s="234">
        <f t="shared" si="31"/>
        <v>4</v>
      </c>
      <c r="F420" s="412">
        <f t="shared" si="32"/>
        <v>4</v>
      </c>
      <c r="G420" s="413"/>
      <c r="H420" s="414">
        <f t="shared" si="33"/>
        <v>22</v>
      </c>
      <c r="I420" s="64"/>
    </row>
    <row r="421" spans="2:9">
      <c r="B421" s="410">
        <v>56888</v>
      </c>
      <c r="C421" s="411">
        <f t="shared" si="30"/>
        <v>31</v>
      </c>
      <c r="D421" s="234">
        <f t="shared" si="34"/>
        <v>21</v>
      </c>
      <c r="E421" s="234">
        <f t="shared" si="31"/>
        <v>5</v>
      </c>
      <c r="F421" s="412">
        <f t="shared" si="32"/>
        <v>5</v>
      </c>
      <c r="G421" s="413"/>
      <c r="H421" s="414">
        <f t="shared" si="33"/>
        <v>21</v>
      </c>
      <c r="I421" s="64"/>
    </row>
    <row r="422" spans="2:9">
      <c r="B422" s="410">
        <v>56919</v>
      </c>
      <c r="C422" s="411">
        <f t="shared" si="30"/>
        <v>30</v>
      </c>
      <c r="D422" s="234">
        <f t="shared" si="34"/>
        <v>22</v>
      </c>
      <c r="E422" s="234">
        <f t="shared" si="31"/>
        <v>4</v>
      </c>
      <c r="F422" s="412">
        <f t="shared" si="32"/>
        <v>4</v>
      </c>
      <c r="G422" s="413"/>
      <c r="H422" s="414">
        <f t="shared" si="33"/>
        <v>22</v>
      </c>
      <c r="I422" s="64"/>
    </row>
    <row r="423" spans="2:9">
      <c r="B423" s="410">
        <v>56949</v>
      </c>
      <c r="C423" s="411">
        <f t="shared" si="30"/>
        <v>31</v>
      </c>
      <c r="D423" s="234">
        <f t="shared" si="34"/>
        <v>23</v>
      </c>
      <c r="E423" s="234">
        <f t="shared" si="31"/>
        <v>4</v>
      </c>
      <c r="F423" s="412">
        <f t="shared" si="32"/>
        <v>4</v>
      </c>
      <c r="G423" s="413"/>
      <c r="H423" s="414">
        <f t="shared" si="33"/>
        <v>23</v>
      </c>
      <c r="I423" s="64"/>
    </row>
    <row r="424" spans="2:9">
      <c r="B424" s="410">
        <v>56980</v>
      </c>
      <c r="C424" s="411">
        <f t="shared" si="30"/>
        <v>31</v>
      </c>
      <c r="D424" s="234">
        <f t="shared" si="34"/>
        <v>21</v>
      </c>
      <c r="E424" s="234">
        <f t="shared" si="31"/>
        <v>5</v>
      </c>
      <c r="F424" s="412">
        <f t="shared" si="32"/>
        <v>5</v>
      </c>
      <c r="G424" s="413"/>
      <c r="H424" s="414">
        <f t="shared" si="33"/>
        <v>21</v>
      </c>
      <c r="I424" s="64"/>
    </row>
    <row r="425" spans="2:9">
      <c r="B425" s="410">
        <v>57011</v>
      </c>
      <c r="C425" s="411">
        <f t="shared" si="30"/>
        <v>29</v>
      </c>
      <c r="D425" s="234">
        <f t="shared" si="34"/>
        <v>21</v>
      </c>
      <c r="E425" s="234">
        <f t="shared" si="31"/>
        <v>4</v>
      </c>
      <c r="F425" s="412">
        <f t="shared" si="32"/>
        <v>4</v>
      </c>
      <c r="G425" s="413"/>
      <c r="H425" s="414">
        <f t="shared" si="33"/>
        <v>21</v>
      </c>
      <c r="I425" s="64"/>
    </row>
    <row r="426" spans="2:9">
      <c r="B426" s="410">
        <v>57040</v>
      </c>
      <c r="C426" s="411">
        <f t="shared" si="30"/>
        <v>31</v>
      </c>
      <c r="D426" s="234">
        <f t="shared" si="34"/>
        <v>23</v>
      </c>
      <c r="E426" s="234">
        <f t="shared" si="31"/>
        <v>4</v>
      </c>
      <c r="F426" s="412">
        <f t="shared" si="32"/>
        <v>4</v>
      </c>
      <c r="G426" s="413"/>
      <c r="H426" s="414">
        <f t="shared" si="33"/>
        <v>23</v>
      </c>
      <c r="I426" s="64"/>
    </row>
    <row r="427" spans="2:9">
      <c r="B427" s="410">
        <v>57071</v>
      </c>
      <c r="C427" s="411">
        <f t="shared" si="30"/>
        <v>30</v>
      </c>
      <c r="D427" s="234">
        <f t="shared" si="34"/>
        <v>20</v>
      </c>
      <c r="E427" s="234">
        <f t="shared" si="31"/>
        <v>5</v>
      </c>
      <c r="F427" s="412">
        <f t="shared" si="32"/>
        <v>5</v>
      </c>
      <c r="G427" s="413"/>
      <c r="H427" s="414">
        <f t="shared" si="33"/>
        <v>20</v>
      </c>
      <c r="I427" s="64"/>
    </row>
    <row r="428" spans="2:9">
      <c r="B428" s="410">
        <v>57101</v>
      </c>
      <c r="C428" s="411">
        <f t="shared" si="30"/>
        <v>31</v>
      </c>
      <c r="D428" s="234">
        <f t="shared" si="34"/>
        <v>23</v>
      </c>
      <c r="E428" s="234">
        <f t="shared" si="31"/>
        <v>4</v>
      </c>
      <c r="F428" s="412">
        <f t="shared" si="32"/>
        <v>4</v>
      </c>
      <c r="G428" s="413"/>
      <c r="H428" s="414">
        <f t="shared" si="33"/>
        <v>23</v>
      </c>
      <c r="I428" s="64"/>
    </row>
    <row r="429" spans="2:9">
      <c r="B429" s="410">
        <v>57132</v>
      </c>
      <c r="C429" s="411">
        <f t="shared" si="30"/>
        <v>30</v>
      </c>
      <c r="D429" s="234">
        <f t="shared" si="34"/>
        <v>22</v>
      </c>
      <c r="E429" s="234">
        <f t="shared" si="31"/>
        <v>4</v>
      </c>
      <c r="F429" s="412">
        <f t="shared" si="32"/>
        <v>4</v>
      </c>
      <c r="G429" s="413"/>
      <c r="H429" s="414">
        <f t="shared" si="33"/>
        <v>22</v>
      </c>
      <c r="I429" s="64"/>
    </row>
    <row r="430" spans="2:9">
      <c r="B430" s="410">
        <v>57162</v>
      </c>
      <c r="C430" s="411">
        <f t="shared" si="30"/>
        <v>31</v>
      </c>
      <c r="D430" s="234">
        <f t="shared" si="34"/>
        <v>21</v>
      </c>
      <c r="E430" s="234">
        <f t="shared" si="31"/>
        <v>5</v>
      </c>
      <c r="F430" s="412">
        <f t="shared" si="32"/>
        <v>5</v>
      </c>
      <c r="G430" s="413"/>
      <c r="H430" s="414">
        <f t="shared" si="33"/>
        <v>21</v>
      </c>
      <c r="I430" s="64"/>
    </row>
    <row r="431" spans="2:9">
      <c r="B431" s="410">
        <v>57193</v>
      </c>
      <c r="C431" s="411">
        <f t="shared" si="30"/>
        <v>31</v>
      </c>
      <c r="D431" s="234">
        <f t="shared" si="34"/>
        <v>23</v>
      </c>
      <c r="E431" s="234">
        <f t="shared" si="31"/>
        <v>4</v>
      </c>
      <c r="F431" s="412">
        <f t="shared" si="32"/>
        <v>4</v>
      </c>
      <c r="G431" s="413"/>
      <c r="H431" s="414">
        <f t="shared" si="33"/>
        <v>23</v>
      </c>
      <c r="I431" s="64"/>
    </row>
    <row r="432" spans="2:9">
      <c r="B432" s="410">
        <v>57224</v>
      </c>
      <c r="C432" s="411">
        <f t="shared" si="30"/>
        <v>30</v>
      </c>
      <c r="D432" s="234">
        <f t="shared" si="34"/>
        <v>21</v>
      </c>
      <c r="E432" s="234">
        <f t="shared" si="31"/>
        <v>4</v>
      </c>
      <c r="F432" s="412">
        <f t="shared" si="32"/>
        <v>5</v>
      </c>
      <c r="G432" s="413"/>
      <c r="H432" s="414">
        <f t="shared" si="33"/>
        <v>21</v>
      </c>
      <c r="I432" s="64"/>
    </row>
    <row r="433" spans="2:9">
      <c r="B433" s="410">
        <v>57254</v>
      </c>
      <c r="C433" s="411">
        <f t="shared" si="30"/>
        <v>31</v>
      </c>
      <c r="D433" s="234">
        <f t="shared" si="34"/>
        <v>22</v>
      </c>
      <c r="E433" s="234">
        <f t="shared" si="31"/>
        <v>5</v>
      </c>
      <c r="F433" s="412">
        <f t="shared" si="32"/>
        <v>4</v>
      </c>
      <c r="G433" s="413"/>
      <c r="H433" s="414">
        <f t="shared" si="33"/>
        <v>22</v>
      </c>
      <c r="I433" s="64"/>
    </row>
    <row r="434" spans="2:9">
      <c r="B434" s="410">
        <v>57285</v>
      </c>
      <c r="C434" s="411">
        <f t="shared" si="30"/>
        <v>30</v>
      </c>
      <c r="D434" s="234">
        <f t="shared" si="34"/>
        <v>22</v>
      </c>
      <c r="E434" s="234">
        <f t="shared" si="31"/>
        <v>4</v>
      </c>
      <c r="F434" s="412">
        <f t="shared" si="32"/>
        <v>4</v>
      </c>
      <c r="G434" s="413"/>
      <c r="H434" s="414">
        <f t="shared" si="33"/>
        <v>22</v>
      </c>
      <c r="I434" s="64"/>
    </row>
    <row r="435" spans="2:9">
      <c r="B435" s="410">
        <v>57315</v>
      </c>
      <c r="C435" s="411">
        <f t="shared" si="30"/>
        <v>31</v>
      </c>
      <c r="D435" s="234">
        <f t="shared" si="34"/>
        <v>21</v>
      </c>
      <c r="E435" s="234">
        <f t="shared" si="31"/>
        <v>5</v>
      </c>
      <c r="F435" s="412">
        <f t="shared" si="32"/>
        <v>5</v>
      </c>
      <c r="G435" s="413"/>
      <c r="H435" s="414">
        <f t="shared" si="33"/>
        <v>21</v>
      </c>
      <c r="I435" s="64"/>
    </row>
    <row r="436" spans="2:9">
      <c r="B436" s="410">
        <v>57346</v>
      </c>
      <c r="C436" s="411">
        <f t="shared" si="30"/>
        <v>31</v>
      </c>
      <c r="D436" s="234">
        <f t="shared" si="34"/>
        <v>23</v>
      </c>
      <c r="E436" s="234">
        <f t="shared" si="31"/>
        <v>4</v>
      </c>
      <c r="F436" s="412">
        <f t="shared" si="32"/>
        <v>4</v>
      </c>
      <c r="G436" s="413"/>
      <c r="H436" s="414">
        <f t="shared" si="33"/>
        <v>23</v>
      </c>
      <c r="I436" s="64"/>
    </row>
    <row r="437" spans="2:9">
      <c r="B437" s="410">
        <v>57377</v>
      </c>
      <c r="C437" s="411">
        <f t="shared" si="30"/>
        <v>28</v>
      </c>
      <c r="D437" s="234">
        <f t="shared" si="34"/>
        <v>20</v>
      </c>
      <c r="E437" s="234">
        <f t="shared" si="31"/>
        <v>4</v>
      </c>
      <c r="F437" s="412">
        <f t="shared" si="32"/>
        <v>4</v>
      </c>
      <c r="G437" s="413"/>
      <c r="H437" s="414">
        <f t="shared" si="33"/>
        <v>20</v>
      </c>
      <c r="I437" s="64"/>
    </row>
    <row r="438" spans="2:9">
      <c r="B438" s="410">
        <v>57405</v>
      </c>
      <c r="C438" s="411">
        <f t="shared" si="30"/>
        <v>31</v>
      </c>
      <c r="D438" s="234">
        <f t="shared" si="34"/>
        <v>22</v>
      </c>
      <c r="E438" s="234">
        <f t="shared" si="31"/>
        <v>4</v>
      </c>
      <c r="F438" s="412">
        <f t="shared" si="32"/>
        <v>5</v>
      </c>
      <c r="G438" s="413"/>
      <c r="H438" s="414">
        <f t="shared" si="33"/>
        <v>22</v>
      </c>
      <c r="I438" s="64"/>
    </row>
    <row r="439" spans="2:9">
      <c r="B439" s="410">
        <v>57436</v>
      </c>
      <c r="C439" s="411">
        <f t="shared" si="30"/>
        <v>30</v>
      </c>
      <c r="D439" s="234">
        <f t="shared" si="34"/>
        <v>21</v>
      </c>
      <c r="E439" s="234">
        <f t="shared" si="31"/>
        <v>5</v>
      </c>
      <c r="F439" s="412">
        <f t="shared" si="32"/>
        <v>4</v>
      </c>
      <c r="G439" s="413"/>
      <c r="H439" s="414">
        <f t="shared" si="33"/>
        <v>21</v>
      </c>
      <c r="I439" s="64"/>
    </row>
    <row r="440" spans="2:9">
      <c r="B440" s="410">
        <v>57466</v>
      </c>
      <c r="C440" s="411">
        <f t="shared" si="30"/>
        <v>31</v>
      </c>
      <c r="D440" s="234">
        <f t="shared" si="34"/>
        <v>23</v>
      </c>
      <c r="E440" s="234">
        <f t="shared" si="31"/>
        <v>4</v>
      </c>
      <c r="F440" s="412">
        <f t="shared" si="32"/>
        <v>4</v>
      </c>
      <c r="G440" s="413"/>
      <c r="H440" s="414">
        <f t="shared" si="33"/>
        <v>23</v>
      </c>
      <c r="I440" s="64"/>
    </row>
    <row r="441" spans="2:9">
      <c r="B441" s="410">
        <v>57497</v>
      </c>
      <c r="C441" s="411">
        <f t="shared" si="30"/>
        <v>30</v>
      </c>
      <c r="D441" s="234">
        <f t="shared" si="34"/>
        <v>21</v>
      </c>
      <c r="E441" s="234">
        <f t="shared" si="31"/>
        <v>4</v>
      </c>
      <c r="F441" s="412">
        <f t="shared" si="32"/>
        <v>5</v>
      </c>
      <c r="G441" s="413"/>
      <c r="H441" s="414">
        <f t="shared" si="33"/>
        <v>21</v>
      </c>
      <c r="I441" s="64"/>
    </row>
    <row r="442" spans="2:9">
      <c r="B442" s="410">
        <v>57527</v>
      </c>
      <c r="C442" s="411">
        <f t="shared" si="30"/>
        <v>31</v>
      </c>
      <c r="D442" s="234">
        <f t="shared" si="34"/>
        <v>22</v>
      </c>
      <c r="E442" s="234">
        <f t="shared" si="31"/>
        <v>5</v>
      </c>
      <c r="F442" s="412">
        <f t="shared" si="32"/>
        <v>4</v>
      </c>
      <c r="G442" s="413"/>
      <c r="H442" s="414">
        <f t="shared" si="33"/>
        <v>22</v>
      </c>
      <c r="I442" s="64"/>
    </row>
    <row r="443" spans="2:9">
      <c r="B443" s="410">
        <v>57558</v>
      </c>
      <c r="C443" s="411">
        <f t="shared" si="30"/>
        <v>31</v>
      </c>
      <c r="D443" s="234">
        <f t="shared" si="34"/>
        <v>23</v>
      </c>
      <c r="E443" s="234">
        <f t="shared" si="31"/>
        <v>4</v>
      </c>
      <c r="F443" s="412">
        <f t="shared" si="32"/>
        <v>4</v>
      </c>
      <c r="G443" s="413"/>
      <c r="H443" s="414">
        <f t="shared" si="33"/>
        <v>23</v>
      </c>
      <c r="I443" s="64"/>
    </row>
    <row r="444" spans="2:9">
      <c r="B444" s="410">
        <v>57589</v>
      </c>
      <c r="C444" s="411">
        <f t="shared" si="30"/>
        <v>30</v>
      </c>
      <c r="D444" s="234">
        <f t="shared" si="34"/>
        <v>20</v>
      </c>
      <c r="E444" s="234">
        <f t="shared" si="31"/>
        <v>5</v>
      </c>
      <c r="F444" s="412">
        <f t="shared" si="32"/>
        <v>5</v>
      </c>
      <c r="G444" s="413"/>
      <c r="H444" s="414">
        <f t="shared" si="33"/>
        <v>20</v>
      </c>
      <c r="I444" s="64"/>
    </row>
    <row r="445" spans="2:9">
      <c r="B445" s="410">
        <v>57619</v>
      </c>
      <c r="C445" s="411">
        <f t="shared" si="30"/>
        <v>31</v>
      </c>
      <c r="D445" s="234">
        <f t="shared" si="34"/>
        <v>23</v>
      </c>
      <c r="E445" s="234">
        <f t="shared" si="31"/>
        <v>4</v>
      </c>
      <c r="F445" s="412">
        <f t="shared" si="32"/>
        <v>4</v>
      </c>
      <c r="G445" s="413"/>
      <c r="H445" s="414">
        <f t="shared" si="33"/>
        <v>23</v>
      </c>
      <c r="I445" s="64"/>
    </row>
    <row r="446" spans="2:9">
      <c r="B446" s="410">
        <v>57650</v>
      </c>
      <c r="C446" s="411">
        <f t="shared" si="30"/>
        <v>30</v>
      </c>
      <c r="D446" s="234">
        <f t="shared" si="34"/>
        <v>22</v>
      </c>
      <c r="E446" s="234">
        <f t="shared" si="31"/>
        <v>4</v>
      </c>
      <c r="F446" s="412">
        <f t="shared" si="32"/>
        <v>4</v>
      </c>
      <c r="G446" s="413"/>
      <c r="H446" s="414">
        <f t="shared" si="33"/>
        <v>22</v>
      </c>
      <c r="I446" s="64"/>
    </row>
    <row r="447" spans="2:9">
      <c r="B447" s="410">
        <v>57680</v>
      </c>
      <c r="C447" s="411">
        <f t="shared" si="30"/>
        <v>31</v>
      </c>
      <c r="D447" s="234">
        <f t="shared" si="34"/>
        <v>21</v>
      </c>
      <c r="E447" s="234">
        <f t="shared" si="31"/>
        <v>5</v>
      </c>
      <c r="F447" s="412">
        <f t="shared" si="32"/>
        <v>5</v>
      </c>
      <c r="G447" s="413"/>
      <c r="H447" s="414">
        <f t="shared" si="33"/>
        <v>21</v>
      </c>
      <c r="I447" s="64"/>
    </row>
    <row r="448" spans="2:9">
      <c r="B448" s="410">
        <v>57711</v>
      </c>
      <c r="C448" s="411">
        <f t="shared" si="30"/>
        <v>31</v>
      </c>
      <c r="D448" s="234">
        <f t="shared" si="34"/>
        <v>23</v>
      </c>
      <c r="E448" s="234">
        <f t="shared" si="31"/>
        <v>4</v>
      </c>
      <c r="F448" s="412">
        <f t="shared" si="32"/>
        <v>4</v>
      </c>
      <c r="G448" s="413"/>
      <c r="H448" s="414">
        <f t="shared" si="33"/>
        <v>23</v>
      </c>
      <c r="I448" s="64"/>
    </row>
    <row r="449" spans="2:9">
      <c r="B449" s="410">
        <v>57742</v>
      </c>
      <c r="C449" s="411">
        <f t="shared" si="30"/>
        <v>28</v>
      </c>
      <c r="D449" s="234">
        <f t="shared" si="34"/>
        <v>20</v>
      </c>
      <c r="E449" s="234">
        <f t="shared" si="31"/>
        <v>4</v>
      </c>
      <c r="F449" s="412">
        <f t="shared" si="32"/>
        <v>4</v>
      </c>
      <c r="G449" s="413"/>
      <c r="H449" s="414">
        <f t="shared" si="33"/>
        <v>20</v>
      </c>
      <c r="I449" s="64"/>
    </row>
    <row r="450" spans="2:9">
      <c r="B450" s="410">
        <v>57770</v>
      </c>
      <c r="C450" s="411">
        <f t="shared" si="30"/>
        <v>31</v>
      </c>
      <c r="D450" s="234">
        <f t="shared" si="34"/>
        <v>21</v>
      </c>
      <c r="E450" s="234">
        <f t="shared" si="31"/>
        <v>5</v>
      </c>
      <c r="F450" s="412">
        <f t="shared" si="32"/>
        <v>5</v>
      </c>
      <c r="G450" s="413"/>
      <c r="H450" s="414">
        <f t="shared" si="33"/>
        <v>21</v>
      </c>
      <c r="I450" s="64"/>
    </row>
    <row r="451" spans="2:9">
      <c r="B451" s="410">
        <v>57801</v>
      </c>
      <c r="C451" s="411">
        <f t="shared" si="30"/>
        <v>30</v>
      </c>
      <c r="D451" s="234">
        <f t="shared" si="34"/>
        <v>22</v>
      </c>
      <c r="E451" s="234">
        <f t="shared" si="31"/>
        <v>4</v>
      </c>
      <c r="F451" s="412">
        <f t="shared" si="32"/>
        <v>4</v>
      </c>
      <c r="G451" s="413"/>
      <c r="H451" s="414">
        <f t="shared" si="33"/>
        <v>22</v>
      </c>
      <c r="I451" s="64"/>
    </row>
    <row r="452" spans="2:9">
      <c r="B452" s="410">
        <v>57831</v>
      </c>
      <c r="C452" s="411">
        <f t="shared" si="30"/>
        <v>31</v>
      </c>
      <c r="D452" s="234">
        <f t="shared" si="34"/>
        <v>23</v>
      </c>
      <c r="E452" s="234">
        <f t="shared" si="31"/>
        <v>4</v>
      </c>
      <c r="F452" s="412">
        <f t="shared" si="32"/>
        <v>4</v>
      </c>
      <c r="G452" s="413"/>
      <c r="H452" s="414">
        <f t="shared" si="33"/>
        <v>23</v>
      </c>
      <c r="I452" s="64"/>
    </row>
    <row r="453" spans="2:9">
      <c r="B453" s="410">
        <v>57862</v>
      </c>
      <c r="C453" s="411">
        <f t="shared" ref="C453:C459" si="35">EOMONTH(B453,0)-EOMONTH(B453,-1)</f>
        <v>30</v>
      </c>
      <c r="D453" s="234">
        <f t="shared" si="34"/>
        <v>20</v>
      </c>
      <c r="E453" s="234">
        <f t="shared" ref="E453:E459" si="36">CEILING((DAY(EOMONTH(B453,0))-MOD(8-WEEKDAY(B453),7))/7,1)</f>
        <v>5</v>
      </c>
      <c r="F453" s="412">
        <f t="shared" ref="F453:F459" si="37">C453-D453-E453</f>
        <v>5</v>
      </c>
      <c r="G453" s="413"/>
      <c r="H453" s="414">
        <f t="shared" ref="H453:H459" si="38">D453-G453</f>
        <v>20</v>
      </c>
      <c r="I453" s="64"/>
    </row>
    <row r="454" spans="2:9">
      <c r="B454" s="410">
        <v>57892</v>
      </c>
      <c r="C454" s="411">
        <f t="shared" si="35"/>
        <v>31</v>
      </c>
      <c r="D454" s="234">
        <f t="shared" ref="D454:D459" si="39">NETWORKDAYS(EOMONTH(B454,-1)+1,EOMONTH(B454,0))</f>
        <v>23</v>
      </c>
      <c r="E454" s="234">
        <f t="shared" si="36"/>
        <v>4</v>
      </c>
      <c r="F454" s="412">
        <f t="shared" si="37"/>
        <v>4</v>
      </c>
      <c r="G454" s="413"/>
      <c r="H454" s="414">
        <f t="shared" si="38"/>
        <v>23</v>
      </c>
      <c r="I454" s="64"/>
    </row>
    <row r="455" spans="2:9">
      <c r="B455" s="410">
        <v>57923</v>
      </c>
      <c r="C455" s="411">
        <f t="shared" si="35"/>
        <v>31</v>
      </c>
      <c r="D455" s="234">
        <f t="shared" si="39"/>
        <v>22</v>
      </c>
      <c r="E455" s="234">
        <f t="shared" si="36"/>
        <v>4</v>
      </c>
      <c r="F455" s="412">
        <f t="shared" si="37"/>
        <v>5</v>
      </c>
      <c r="G455" s="413"/>
      <c r="H455" s="414">
        <f t="shared" si="38"/>
        <v>22</v>
      </c>
      <c r="I455" s="64"/>
    </row>
    <row r="456" spans="2:9">
      <c r="B456" s="410">
        <v>57954</v>
      </c>
      <c r="C456" s="411">
        <f t="shared" si="35"/>
        <v>30</v>
      </c>
      <c r="D456" s="234">
        <f t="shared" si="39"/>
        <v>21</v>
      </c>
      <c r="E456" s="234">
        <f t="shared" si="36"/>
        <v>5</v>
      </c>
      <c r="F456" s="412">
        <f t="shared" si="37"/>
        <v>4</v>
      </c>
      <c r="G456" s="413"/>
      <c r="H456" s="414">
        <f t="shared" si="38"/>
        <v>21</v>
      </c>
      <c r="I456" s="64"/>
    </row>
    <row r="457" spans="2:9">
      <c r="B457" s="410">
        <v>57984</v>
      </c>
      <c r="C457" s="411">
        <f t="shared" si="35"/>
        <v>31</v>
      </c>
      <c r="D457" s="234">
        <f t="shared" si="39"/>
        <v>23</v>
      </c>
      <c r="E457" s="234">
        <f t="shared" si="36"/>
        <v>4</v>
      </c>
      <c r="F457" s="412">
        <f t="shared" si="37"/>
        <v>4</v>
      </c>
      <c r="G457" s="413"/>
      <c r="H457" s="414">
        <f t="shared" si="38"/>
        <v>23</v>
      </c>
      <c r="I457" s="64"/>
    </row>
    <row r="458" spans="2:9">
      <c r="B458" s="410">
        <v>58015</v>
      </c>
      <c r="C458" s="411">
        <f t="shared" si="35"/>
        <v>30</v>
      </c>
      <c r="D458" s="234">
        <f t="shared" si="39"/>
        <v>21</v>
      </c>
      <c r="E458" s="234">
        <f t="shared" si="36"/>
        <v>4</v>
      </c>
      <c r="F458" s="412">
        <f t="shared" si="37"/>
        <v>5</v>
      </c>
      <c r="G458" s="413"/>
      <c r="H458" s="414">
        <f t="shared" si="38"/>
        <v>21</v>
      </c>
      <c r="I458" s="64"/>
    </row>
    <row r="459" spans="2:9" ht="17.25" thickBot="1">
      <c r="B459" s="410">
        <v>58045</v>
      </c>
      <c r="C459" s="411">
        <f t="shared" si="35"/>
        <v>31</v>
      </c>
      <c r="D459" s="234">
        <f t="shared" si="39"/>
        <v>22</v>
      </c>
      <c r="E459" s="234">
        <f t="shared" si="36"/>
        <v>5</v>
      </c>
      <c r="F459" s="412">
        <f t="shared" si="37"/>
        <v>4</v>
      </c>
      <c r="G459" s="424"/>
      <c r="H459" s="414">
        <f t="shared" si="38"/>
        <v>22</v>
      </c>
      <c r="I459" s="64"/>
    </row>
  </sheetData>
  <phoneticPr fontId="2" type="noConversion"/>
  <hyperlinks>
    <hyperlink ref="M21" r:id="rId1" xr:uid="{C450EA46-5247-482B-A30C-1E464E8A6B33}"/>
    <hyperlink ref="M3" r:id="rId2" xr:uid="{3318972D-FA26-46B5-8FE3-DD07D45E93C7}"/>
  </hyperlinks>
  <pageMargins left="0.7" right="0.7" top="0.75" bottom="0.75" header="0.3" footer="0.3"/>
  <pageSetup paperSize="9" orientation="portrait" verticalDpi="0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A037-6C46-466D-83AC-64295249D801}">
  <dimension ref="B2:C26"/>
  <sheetViews>
    <sheetView showGridLines="0" workbookViewId="0">
      <selection activeCell="B4" sqref="B4"/>
    </sheetView>
  </sheetViews>
  <sheetFormatPr defaultRowHeight="16.5"/>
  <cols>
    <col min="2" max="2" width="2.375" customWidth="1"/>
    <col min="3" max="3" width="1.875" customWidth="1"/>
  </cols>
  <sheetData>
    <row r="2" spans="2:3" ht="17.25">
      <c r="B2" s="273" t="s">
        <v>647</v>
      </c>
    </row>
    <row r="4" spans="2:3">
      <c r="B4" t="s">
        <v>648</v>
      </c>
    </row>
    <row r="6" spans="2:3">
      <c r="B6" t="s">
        <v>649</v>
      </c>
    </row>
    <row r="7" spans="2:3">
      <c r="C7" t="s">
        <v>650</v>
      </c>
    </row>
    <row r="9" spans="2:3">
      <c r="B9" t="s">
        <v>651</v>
      </c>
    </row>
    <row r="10" spans="2:3">
      <c r="C10" t="s">
        <v>652</v>
      </c>
    </row>
    <row r="12" spans="2:3">
      <c r="C12" t="s">
        <v>653</v>
      </c>
    </row>
    <row r="13" spans="2:3">
      <c r="C13" t="s">
        <v>654</v>
      </c>
    </row>
    <row r="15" spans="2:3">
      <c r="B15" t="s">
        <v>655</v>
      </c>
    </row>
    <row r="16" spans="2:3">
      <c r="C16" t="s">
        <v>656</v>
      </c>
    </row>
    <row r="17" spans="2:3">
      <c r="C17" t="s">
        <v>657</v>
      </c>
    </row>
    <row r="19" spans="2:3">
      <c r="B19" t="s">
        <v>658</v>
      </c>
    </row>
    <row r="20" spans="2:3">
      <c r="C20" t="s">
        <v>657</v>
      </c>
    </row>
    <row r="22" spans="2:3">
      <c r="B22" t="s">
        <v>659</v>
      </c>
    </row>
    <row r="23" spans="2:3">
      <c r="C23" t="s">
        <v>660</v>
      </c>
    </row>
    <row r="25" spans="2:3">
      <c r="B25" t="s">
        <v>661</v>
      </c>
    </row>
    <row r="26" spans="2:3">
      <c r="C26" t="s">
        <v>662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E7C27-13E3-4866-ACBB-4B4822CFB3D7}">
  <dimension ref="B2:T65"/>
  <sheetViews>
    <sheetView showGridLines="0" topLeftCell="A19" workbookViewId="0">
      <selection activeCell="G6" sqref="G6"/>
    </sheetView>
  </sheetViews>
  <sheetFormatPr defaultRowHeight="16.5"/>
  <cols>
    <col min="2" max="2" width="2.125" customWidth="1"/>
    <col min="3" max="3" width="2.375" customWidth="1"/>
    <col min="4" max="4" width="2.25" customWidth="1"/>
  </cols>
  <sheetData>
    <row r="2" spans="2:17" ht="20.25">
      <c r="B2" s="274" t="s">
        <v>663</v>
      </c>
      <c r="Q2" s="171" t="s">
        <v>664</v>
      </c>
    </row>
    <row r="4" spans="2:17">
      <c r="C4" t="s">
        <v>665</v>
      </c>
      <c r="Q4" s="171" t="s">
        <v>666</v>
      </c>
    </row>
    <row r="5" spans="2:17">
      <c r="D5" t="s">
        <v>667</v>
      </c>
    </row>
    <row r="7" spans="2:17">
      <c r="D7" s="275" t="s">
        <v>668</v>
      </c>
      <c r="E7" s="275"/>
      <c r="F7" s="275"/>
      <c r="G7" s="275"/>
    </row>
    <row r="8" spans="2:17">
      <c r="D8" s="275" t="s">
        <v>669</v>
      </c>
      <c r="E8" s="275"/>
      <c r="F8" s="275"/>
      <c r="G8" s="275"/>
    </row>
    <row r="9" spans="2:17">
      <c r="D9" s="275" t="s">
        <v>670</v>
      </c>
      <c r="E9" s="275"/>
      <c r="F9" s="275"/>
      <c r="G9" s="275"/>
    </row>
    <row r="10" spans="2:17">
      <c r="D10" s="275" t="s">
        <v>671</v>
      </c>
      <c r="E10" s="275"/>
      <c r="F10" s="275"/>
      <c r="G10" s="275"/>
    </row>
    <row r="11" spans="2:17">
      <c r="D11" s="275" t="s">
        <v>672</v>
      </c>
      <c r="E11" s="275"/>
      <c r="F11" s="275"/>
      <c r="G11" s="275"/>
    </row>
    <row r="13" spans="2:17">
      <c r="C13" t="s">
        <v>673</v>
      </c>
    </row>
    <row r="14" spans="2:17">
      <c r="D14" t="s">
        <v>674</v>
      </c>
    </row>
    <row r="18" spans="2:20" ht="20.25">
      <c r="B18" s="274" t="s">
        <v>675</v>
      </c>
      <c r="T18" s="274" t="s">
        <v>676</v>
      </c>
    </row>
    <row r="20" spans="2:20">
      <c r="C20" s="276" t="s">
        <v>677</v>
      </c>
      <c r="T20" s="276" t="s">
        <v>678</v>
      </c>
    </row>
    <row r="21" spans="2:20">
      <c r="D21" s="27" t="s">
        <v>679</v>
      </c>
    </row>
    <row r="22" spans="2:20">
      <c r="D22" t="s">
        <v>680</v>
      </c>
      <c r="T22" t="s">
        <v>681</v>
      </c>
    </row>
    <row r="24" spans="2:20">
      <c r="E24" s="277" t="s">
        <v>682</v>
      </c>
      <c r="F24" s="277"/>
      <c r="G24" s="277"/>
      <c r="H24" s="277"/>
      <c r="I24" s="277"/>
      <c r="T24" t="s">
        <v>683</v>
      </c>
    </row>
    <row r="25" spans="2:20">
      <c r="E25" s="277" t="s">
        <v>684</v>
      </c>
      <c r="F25" s="277"/>
      <c r="G25" s="277"/>
      <c r="H25" s="277"/>
      <c r="I25" s="277"/>
    </row>
    <row r="26" spans="2:20">
      <c r="E26" s="277" t="s">
        <v>685</v>
      </c>
      <c r="F26" s="277"/>
      <c r="G26" s="277"/>
      <c r="H26" s="277"/>
      <c r="I26" s="277"/>
      <c r="T26" t="s">
        <v>686</v>
      </c>
    </row>
    <row r="27" spans="2:20">
      <c r="E27" s="277" t="s">
        <v>687</v>
      </c>
      <c r="F27" s="277"/>
      <c r="G27" s="277"/>
      <c r="H27" s="277"/>
      <c r="I27" s="277"/>
    </row>
    <row r="28" spans="2:20">
      <c r="E28" s="277" t="s">
        <v>688</v>
      </c>
      <c r="F28" s="277"/>
      <c r="G28" s="277"/>
      <c r="H28" s="277"/>
      <c r="I28" s="277"/>
      <c r="T28" t="s">
        <v>689</v>
      </c>
    </row>
    <row r="29" spans="2:20">
      <c r="E29" s="277" t="s">
        <v>690</v>
      </c>
      <c r="F29" s="277"/>
      <c r="G29" s="277"/>
      <c r="H29" s="277"/>
      <c r="I29" s="277"/>
    </row>
    <row r="30" spans="2:20">
      <c r="E30" s="277" t="s">
        <v>691</v>
      </c>
      <c r="F30" s="277"/>
      <c r="G30" s="277"/>
      <c r="H30" s="277"/>
      <c r="I30" s="277"/>
    </row>
    <row r="31" spans="2:20">
      <c r="E31" s="277" t="s">
        <v>692</v>
      </c>
      <c r="F31" s="277"/>
      <c r="G31" s="277"/>
      <c r="H31" s="277"/>
      <c r="I31" s="277"/>
    </row>
    <row r="32" spans="2:20">
      <c r="E32" s="277" t="s">
        <v>693</v>
      </c>
      <c r="F32" s="277"/>
      <c r="G32" s="277"/>
      <c r="H32" s="277"/>
      <c r="I32" s="277"/>
    </row>
    <row r="33" spans="3:9">
      <c r="E33" s="277" t="s">
        <v>694</v>
      </c>
      <c r="F33" s="277"/>
      <c r="G33" s="277"/>
      <c r="H33" s="277"/>
      <c r="I33" s="277"/>
    </row>
    <row r="34" spans="3:9">
      <c r="E34" s="277" t="s">
        <v>695</v>
      </c>
      <c r="F34" s="277"/>
      <c r="G34" s="277"/>
      <c r="H34" s="277"/>
      <c r="I34" s="277"/>
    </row>
    <row r="35" spans="3:9">
      <c r="E35" s="277" t="s">
        <v>696</v>
      </c>
      <c r="F35" s="277"/>
      <c r="G35" s="277"/>
      <c r="H35" s="277"/>
      <c r="I35" s="277"/>
    </row>
    <row r="36" spans="3:9">
      <c r="E36" s="277" t="s">
        <v>697</v>
      </c>
      <c r="F36" s="277"/>
      <c r="G36" s="277"/>
      <c r="H36" s="277"/>
      <c r="I36" s="277"/>
    </row>
    <row r="37" spans="3:9">
      <c r="E37" s="277" t="s">
        <v>698</v>
      </c>
      <c r="F37" s="277"/>
      <c r="G37" s="277"/>
      <c r="H37" s="277"/>
      <c r="I37" s="277"/>
    </row>
    <row r="39" spans="3:9">
      <c r="C39" s="276" t="s">
        <v>699</v>
      </c>
    </row>
    <row r="41" spans="3:9">
      <c r="D41" t="s">
        <v>700</v>
      </c>
    </row>
    <row r="42" spans="3:9">
      <c r="E42" t="s">
        <v>701</v>
      </c>
    </row>
    <row r="44" spans="3:9">
      <c r="E44" t="s">
        <v>702</v>
      </c>
    </row>
    <row r="46" spans="3:9">
      <c r="D46" t="s">
        <v>703</v>
      </c>
    </row>
    <row r="48" spans="3:9">
      <c r="C48" s="276" t="s">
        <v>704</v>
      </c>
    </row>
    <row r="50" spans="3:4">
      <c r="D50" t="s">
        <v>705</v>
      </c>
    </row>
    <row r="51" spans="3:4">
      <c r="D51" t="s">
        <v>706</v>
      </c>
    </row>
    <row r="52" spans="3:4">
      <c r="D52" t="s">
        <v>707</v>
      </c>
    </row>
    <row r="54" spans="3:4">
      <c r="C54" s="276" t="s">
        <v>708</v>
      </c>
    </row>
    <row r="56" spans="3:4">
      <c r="D56" t="s">
        <v>709</v>
      </c>
    </row>
    <row r="58" spans="3:4">
      <c r="D58" t="s">
        <v>710</v>
      </c>
    </row>
    <row r="60" spans="3:4">
      <c r="D60" t="s">
        <v>711</v>
      </c>
    </row>
    <row r="62" spans="3:4">
      <c r="C62" s="276" t="s">
        <v>712</v>
      </c>
    </row>
    <row r="64" spans="3:4">
      <c r="D64" t="s">
        <v>713</v>
      </c>
    </row>
    <row r="65" spans="4:4">
      <c r="D65" t="s">
        <v>714</v>
      </c>
    </row>
  </sheetData>
  <phoneticPr fontId="2" type="noConversion"/>
  <hyperlinks>
    <hyperlink ref="T20" r:id="rId1" display="https://www.lawnb.com/Info/ContentView?sid=L0001ED5D87C23EF_15" xr:uid="{FE28511F-37AE-4D51-8192-5C69B1FB5662}"/>
    <hyperlink ref="Q2" r:id="rId2" xr:uid="{D3241EF8-31BD-4A4A-BE78-80D55FFD272E}"/>
    <hyperlink ref="Q4" r:id="rId3" xr:uid="{773A333E-42C4-4CDD-876F-008972CBC482}"/>
  </hyperlinks>
  <pageMargins left="0.7" right="0.7" top="0.75" bottom="0.75" header="0.3" footer="0.3"/>
  <pageSetup paperSize="9" orientation="portrait" verticalDpi="0" r:id="rId4"/>
  <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5E9D-746B-4FA5-95C4-0AF99856045A}">
  <dimension ref="B2:G46"/>
  <sheetViews>
    <sheetView showGridLines="0" workbookViewId="0">
      <selection activeCell="K5" sqref="K5"/>
    </sheetView>
  </sheetViews>
  <sheetFormatPr defaultRowHeight="16.5"/>
  <cols>
    <col min="2" max="2" width="2.625" customWidth="1"/>
  </cols>
  <sheetData>
    <row r="2" spans="2:7">
      <c r="B2" s="171" t="s">
        <v>715</v>
      </c>
      <c r="G2" s="171" t="s">
        <v>716</v>
      </c>
    </row>
    <row r="4" spans="2:7" ht="17.25">
      <c r="B4" s="278" t="s">
        <v>717</v>
      </c>
    </row>
    <row r="6" spans="2:7">
      <c r="B6" t="s">
        <v>718</v>
      </c>
    </row>
    <row r="8" spans="2:7">
      <c r="B8" t="s">
        <v>719</v>
      </c>
    </row>
    <row r="9" spans="2:7">
      <c r="C9" s="162" t="s">
        <v>720</v>
      </c>
    </row>
    <row r="10" spans="2:7">
      <c r="C10" s="162" t="s">
        <v>721</v>
      </c>
    </row>
    <row r="12" spans="2:7">
      <c r="B12" t="s">
        <v>722</v>
      </c>
    </row>
    <row r="15" spans="2:7">
      <c r="B15" t="s">
        <v>723</v>
      </c>
    </row>
    <row r="17" spans="2:3">
      <c r="B17" t="s">
        <v>724</v>
      </c>
    </row>
    <row r="19" spans="2:3">
      <c r="C19" t="s">
        <v>725</v>
      </c>
    </row>
    <row r="20" spans="2:3">
      <c r="C20" t="s">
        <v>726</v>
      </c>
    </row>
    <row r="21" spans="2:3">
      <c r="C21" t="s">
        <v>727</v>
      </c>
    </row>
    <row r="22" spans="2:3">
      <c r="C22" t="s">
        <v>728</v>
      </c>
    </row>
    <row r="23" spans="2:3">
      <c r="C23" t="s">
        <v>729</v>
      </c>
    </row>
    <row r="24" spans="2:3">
      <c r="C24" t="s">
        <v>730</v>
      </c>
    </row>
    <row r="25" spans="2:3">
      <c r="C25" s="279" t="s">
        <v>731</v>
      </c>
    </row>
    <row r="26" spans="2:3">
      <c r="C26" s="279" t="s">
        <v>732</v>
      </c>
    </row>
    <row r="27" spans="2:3">
      <c r="C27" t="s">
        <v>733</v>
      </c>
    </row>
    <row r="28" spans="2:3">
      <c r="C28" t="s">
        <v>734</v>
      </c>
    </row>
    <row r="30" spans="2:3">
      <c r="B30" t="s">
        <v>735</v>
      </c>
    </row>
    <row r="32" spans="2:3">
      <c r="B32" s="279" t="s">
        <v>736</v>
      </c>
    </row>
    <row r="34" spans="2:3">
      <c r="C34" t="s">
        <v>737</v>
      </c>
    </row>
    <row r="36" spans="2:3">
      <c r="C36" t="s">
        <v>738</v>
      </c>
    </row>
    <row r="39" spans="2:3">
      <c r="B39" t="s">
        <v>739</v>
      </c>
    </row>
    <row r="41" spans="2:3">
      <c r="B41" s="279" t="s">
        <v>740</v>
      </c>
    </row>
    <row r="42" spans="2:3">
      <c r="C42" t="s">
        <v>741</v>
      </c>
    </row>
    <row r="44" spans="2:3">
      <c r="B44" s="279" t="s">
        <v>742</v>
      </c>
    </row>
    <row r="46" spans="2:3">
      <c r="B46" t="s">
        <v>743</v>
      </c>
    </row>
  </sheetData>
  <phoneticPr fontId="2" type="noConversion"/>
  <hyperlinks>
    <hyperlink ref="B2" r:id="rId1" xr:uid="{849626D1-B262-478C-89AD-1EC5504F0D28}"/>
    <hyperlink ref="G2" r:id="rId2" xr:uid="{6F82F930-63D9-4388-8CA5-B4681A2CE43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F9D6-C70B-4EAB-9259-7DABB6EEA799}">
  <dimension ref="A1:AP100"/>
  <sheetViews>
    <sheetView showGridLines="0" tabSelected="1" workbookViewId="0">
      <selection activeCell="H4" sqref="H4:P4"/>
    </sheetView>
  </sheetViews>
  <sheetFormatPr defaultColWidth="3.375" defaultRowHeight="16.5"/>
  <cols>
    <col min="25" max="25" width="3.75" customWidth="1"/>
    <col min="29" max="29" width="17.875" bestFit="1" customWidth="1"/>
    <col min="30" max="30" width="14" bestFit="1" customWidth="1"/>
    <col min="31" max="31" width="9.25" bestFit="1" customWidth="1"/>
    <col min="33" max="33" width="11.125" bestFit="1" customWidth="1"/>
    <col min="34" max="34" width="14.625" bestFit="1" customWidth="1"/>
    <col min="35" max="35" width="5.5" bestFit="1" customWidth="1"/>
    <col min="36" max="36" width="9.75" bestFit="1" customWidth="1"/>
    <col min="37" max="37" width="7.125" bestFit="1" customWidth="1"/>
    <col min="38" max="38" width="9.25" bestFit="1" customWidth="1"/>
    <col min="39" max="39" width="10" bestFit="1" customWidth="1"/>
    <col min="40" max="40" width="5.5" bestFit="1" customWidth="1"/>
    <col min="41" max="41" width="11.875" bestFit="1" customWidth="1"/>
    <col min="42" max="42" width="11.25" bestFit="1" customWidth="1"/>
  </cols>
  <sheetData>
    <row r="1" spans="1:42" ht="26.25">
      <c r="A1" s="511" t="s">
        <v>1231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</row>
    <row r="2" spans="1:42" ht="3.75" customHeight="1"/>
    <row r="3" spans="1:42">
      <c r="A3" t="s">
        <v>1232</v>
      </c>
    </row>
    <row r="4" spans="1:42" ht="16.5" customHeight="1">
      <c r="A4" s="559" t="s">
        <v>1233</v>
      </c>
      <c r="B4" s="559"/>
      <c r="C4" s="559"/>
      <c r="D4" s="553" t="s">
        <v>58</v>
      </c>
      <c r="E4" s="554"/>
      <c r="F4" s="554"/>
      <c r="G4" s="555"/>
      <c r="H4" s="556" t="str">
        <f>'0 - 회사등록'!C6</f>
        <v>호텔디자이너스 동대문</v>
      </c>
      <c r="I4" s="556"/>
      <c r="J4" s="556"/>
      <c r="K4" s="556"/>
      <c r="L4" s="556"/>
      <c r="M4" s="556"/>
      <c r="N4" s="556"/>
      <c r="O4" s="556"/>
      <c r="P4" s="556"/>
      <c r="Q4" s="557" t="s">
        <v>1236</v>
      </c>
      <c r="R4" s="557"/>
      <c r="S4" s="557"/>
      <c r="T4" s="557"/>
      <c r="U4" s="516" t="str">
        <f>'0 - 회사등록'!C12</f>
        <v>주언규</v>
      </c>
      <c r="V4" s="517"/>
      <c r="W4" s="517"/>
      <c r="X4" s="517"/>
      <c r="Y4" s="517"/>
      <c r="Z4" s="518"/>
    </row>
    <row r="5" spans="1:42" ht="16.5" customHeight="1">
      <c r="A5" s="559"/>
      <c r="B5" s="559"/>
      <c r="C5" s="559"/>
      <c r="D5" s="553" t="s">
        <v>1235</v>
      </c>
      <c r="E5" s="554"/>
      <c r="F5" s="554"/>
      <c r="G5" s="555"/>
      <c r="H5" s="519" t="str">
        <f>'0 - 회사등록'!C10</f>
        <v>서울시 중구 퇴계로 306 (쌍림동270-2)</v>
      </c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1"/>
      <c r="AC5" s="503" t="s">
        <v>1322</v>
      </c>
      <c r="AD5" s="966" t="s">
        <v>1309</v>
      </c>
      <c r="AE5" s="966" t="s">
        <v>1310</v>
      </c>
      <c r="AF5" s="966" t="s">
        <v>1311</v>
      </c>
      <c r="AG5" s="966" t="s">
        <v>1312</v>
      </c>
      <c r="AH5" s="966" t="s">
        <v>1313</v>
      </c>
      <c r="AI5" s="966" t="s">
        <v>1314</v>
      </c>
      <c r="AJ5" s="966" t="s">
        <v>1315</v>
      </c>
      <c r="AK5" s="966" t="s">
        <v>1316</v>
      </c>
      <c r="AL5" s="966" t="s">
        <v>1317</v>
      </c>
      <c r="AM5" s="966" t="s">
        <v>1318</v>
      </c>
      <c r="AN5" s="966" t="s">
        <v>1319</v>
      </c>
      <c r="AO5" s="966" t="s">
        <v>1320</v>
      </c>
      <c r="AP5" s="966" t="s">
        <v>1321</v>
      </c>
    </row>
    <row r="6" spans="1:42" ht="16.5" customHeight="1">
      <c r="A6" s="559" t="s">
        <v>1234</v>
      </c>
      <c r="B6" s="559"/>
      <c r="C6" s="559"/>
      <c r="D6" s="553" t="s">
        <v>173</v>
      </c>
      <c r="E6" s="554"/>
      <c r="F6" s="554"/>
      <c r="G6" s="555"/>
      <c r="H6" s="558" t="s">
        <v>423</v>
      </c>
      <c r="I6" s="558"/>
      <c r="J6" s="558"/>
      <c r="K6" s="558"/>
      <c r="L6" s="558"/>
      <c r="M6" s="558"/>
      <c r="N6" s="558"/>
      <c r="O6" s="558"/>
      <c r="P6" s="558"/>
      <c r="Q6" s="557" t="s">
        <v>86</v>
      </c>
      <c r="R6" s="557"/>
      <c r="S6" s="557"/>
      <c r="T6" s="557"/>
      <c r="U6" s="525">
        <v>26665</v>
      </c>
      <c r="V6" s="526"/>
      <c r="W6" s="526"/>
      <c r="X6" s="526"/>
      <c r="Y6" s="526"/>
      <c r="Z6" s="527"/>
      <c r="AC6" s="971">
        <v>7301011234563</v>
      </c>
      <c r="AD6" s="967">
        <f>IF(LEN(CLEAN(AC6))=10,IF(AND(VALUE(MID(AC6,4,1))&gt;=1,VALUE(MID(AC6,4,1))&lt;=4),MOD(11-MOD(0*2+0*3+0*4+MID(AC6,1,1)*5+MID(AC6,2,1)*6+MID(AC6,3,1)*7+MID(AC6,4,1)*8+MID(AC6,5,1)*9+MID(AC6,6,1)*2+MID(AC6,7,1)*3+MID(AC6,8,1)*4+MID(AC6,9,1)*5,11),10),IF(AND(VALUE(MID(AC6,4,1))&gt;=5,VALUE(MID(AC6,4,1))&lt;=8),MOD(11-MOD(0*2+0*3+0*4+MID(AC6,1,1)*5+MID(AC6,2,1)*6+MID(AC6,3,1)*7+MID(AC6,4,1)*8+MID(AC6,5,1)*9+MID(AC6,6,1)*2+MID(AC6,7,1)*3+MID(AC6,8,1)*4+MID(AC6,9,1)*5,11),10),"오류")),IF(LEN(CLEAN(AC6))=11,IF(AND(VALUE(MID(AC6,5,1))&gt;=1,VALUE(MID(AC6,5,1))&lt;=4),MOD(11-MOD(0*2+0*3+MID(AC6,1,1)*4+MID(AC6,2,1)*5+MID(AC6,3,1)*6+MID(AC6,4,1)*7+MID(AC6,5,1)*8+MID(AC6,6,1)*9+MID(AC6,7,1)*2+MID(AC6,8,1)*3+MID(AC6,9,1)*4+MID(AC6,10,1)*5,11),10),IF(AND(VALUE(MID(AC6,5,1))&gt;=5,VALUE(MID(AC6,5,1))&lt;=8),MOD(11-MOD(0*2+0*3+MID(AC6,1,1)*4+MID(AC6,2,1)*5+MID(AC6,3,1)*6+MID(AC6,4,1)*7+MID(AC6,5,1)*8+MID(AC6,6,1)*9+MID(AC6,7,1)*2+MID(AC6,8,1)*3+MID(AC6,9,1)*4+MID(AC6,10,1)*5,11),10),"오류")),IF(LEN(CLEAN(AC6))=12,IF(AND(VALUE(MID(AC6,6,1))&gt;=1,VALUE(MID(AC6,6,1))&lt;=4),MOD(11-MOD(0*2+MID(AC6,1,1)*3+MID(AC6,2,1)*4+MID(AC6,3,1)*5+MID(AC6,4,1)*6+MID(AC6,5,1)*7+MID(AC6,6,1)*8+MID(AC6,7,1)*9+MID(AC6,8,1)*2+MID(AC6,9,1)*3+MID(AC6,10,1)*4+MID(AC6,11,1)*5,11),10),IF(AND(VALUE(MID(AC6,7,1))&gt;=5,VALUE(MID(AC6,7,1))&lt;=8),MOD(11-MOD(0*2+MID(AC6,1,1)*3+MID(AC6,2,1)*4+MID(AC6,3,1)*5+MID(AC6,4,1)*6+MID(AC6,5,1)*7+MID(AC6,6,1)*8+MID(AC6,7,1)*9+MID(AC6,8,1)*2+MID(AC6,9,1)*3+MID(AC6,10,1)*4+MID(AC6,11,1)*5,11),10),"오류")),IF(AND(VALUE(MID(AC6,7,1))&gt;=1,VALUE(MID(AC6,7,1))&lt;=4),MOD(11-MOD(MID(AC6,1,1)*2+MID(AC6,2,1)*3+MID(AC6,3,1)*4+MID(AC6,4,1)*5+MID(AC6,5,1)*6+MID(AC6,6,1)*7+MID(AC6,7,1)*8+MID(AC6,8,1)*9+MID(AC6,9,1)*2+MID(AC6,10,1)*3+MID(AC6,11,1)*4+MID(AC6,12,1)*5,11),10),IF(AND(VALUE(MID(AC6,7,1))&gt;=5,VALUE(MID(AC6,7,1))&lt;=8),IF(LEN(CLEAN(AC6))=12,MOD(MOD(11-MOD(0*2+MID(AC6,1,1)*3+MID(AC6,2,1)*4+MID(AC6,3,1)*5+MID(AC6,4,1)*6+MID(AC6,5,1)*7+MID(AC6,6,1)*8+MID(AC6,7,1)*9+MID(AC6,8,1)*2+MID(AC6,9,1)*3+MID(AC6,10,1)*4+MID(AC6,11,1)*5,11),10)+2,10),MOD(MOD(11-MOD(MID(AC6,1,1)*2+MID(AC6,2,1)*3+MID(AC6,3,1)*4+MID(AC6,4,1)*5+MID(AC6,5,1)*6+MID(AC6,6,1)*7+MID(AC6,7,1)*8+MID(AC6,8,1)*9+MID(AC6,9,1)*2+MID(AC6,10,1)*3+MID(AC6,11,1)*4+MID(AC6,12,1)*5,11),10)+2,10)))))))</f>
        <v>3</v>
      </c>
      <c r="AE6" s="967" t="str">
        <f>IF(INT(RIGHT(AC6,1))=AD6,"OK","주민오류")</f>
        <v>OK</v>
      </c>
      <c r="AF6" s="968">
        <f t="shared" ref="AF6" ca="1" si="0">DATEDIF(IF(OR(MID(AC6,LEN(CLEAN(AC6))-6,1)&lt;="2",MID(AC6,LEN(CLEAN(AC6))-6,1)="5",MID(AC6,LEN(CLEAN(AC6))-6,1)="6"),DATE(MID(AC6,1,2),MID(AC6,3,2),MID(AC6,5,2)),CHOOSE(14-LEN(CLEAN(AC6)), DATE(MID(AC6,1,2)+100,MID(AC6,3,2),MID(AC6,5,2)), DATE(MID(AC6,1,1)+100,MID(AC6,2,2),MID(AC6,4,2)),DATE(2000,MID(AC6,1,2),MID(AC6,3,2)),DATE(2000,MID(AC6,1,1),MID(AC6,2,2)))),TODAY(),"y")</f>
        <v>49</v>
      </c>
      <c r="AG6" s="969">
        <v>44606</v>
      </c>
      <c r="AH6" s="968">
        <f>DATEDIF(IF(OR(MID(AC6,LEN(CLEAN(AC6))-6,1)&lt;="2",MID(AC6,LEN(CLEAN(AC6))-6,1)="5",MID(AC6,LEN(CLEAN(AC6))-6,1)="6"),DATE(MID(AC6,1,2),MID(AC6,3,2),MID(AC6,5,2)),CHOOSE(14-LEN(CLEAN(AC6)), DATE(MID(AC6,1,2)+100,MID(AC6,3,2),MID(AC6,5,2)), DATE(MID(AC6,1,1)+100,MID(AC6,2,2),MID(AC6,4,2)),DATE(2000,MID(AC6,1,2),MID(AC6,3,2)),DATE(2000,MID(AC6,1,1),MID(AC6,2,2)))),AG6,"y")</f>
        <v>49</v>
      </c>
      <c r="AI6" s="967" t="str">
        <f>CHOOSE(14-LEN(CLEAN(AC6)),CHOOSE(MID(AC6,7,1),"남","여","남","여","남","여","남","여","남","여"),CHOOSE(MID(AC6,6,1),"남","여","남","여","남","여","남","여","남","여"),CHOOSE(MID(AC6,5,1),"남","여","남","여","남","여","남","여","남","여"),CHOOSE(MID(AC6,4,1),"남","여","남","여","남","여","남","여","남","여"),CHOOSE(MID(AC6,3,1),"남","여","남","여","남","여","남","여","남","여"))</f>
        <v>남</v>
      </c>
      <c r="AJ6" s="967" t="str">
        <f>CHOOSE(14-LEN(CLEAN(AC6)),MID(AC6,7,1),MID(AC6,6,1),MID(AC6,5,1),MID(AC6,4,1))</f>
        <v>1</v>
      </c>
      <c r="AK6" s="967" t="str">
        <f>CHOOSE(AJ6,"내국인","내국인","내국인","내국인","외국인","외국인","외국인","외국인")</f>
        <v>내국인</v>
      </c>
      <c r="AL6" s="967" t="str">
        <f>IF(AK6="외국인","고용허가체크","")</f>
        <v/>
      </c>
      <c r="AM6" s="967">
        <f>IF(LEN(CLEAN(AC6))=12,MOD(MID(AC6,7,1)*10+MID(AC6,8,1),2),MOD(MID(AC6,8,1)*10+MID(AC6,9,1),2))</f>
        <v>1</v>
      </c>
      <c r="AN6" s="967" t="str">
        <f>IF(AM6=0,"OK","")</f>
        <v/>
      </c>
      <c r="AO6" s="967">
        <f>LEN(CLEAN(AC6))</f>
        <v>13</v>
      </c>
      <c r="AP6" s="970" t="str">
        <f>IF(AK6="외국인",VLOOKUP(VALUE(MID(AC6,12,1)),$M$10:$N$12,2),"")</f>
        <v/>
      </c>
    </row>
    <row r="7" spans="1:42" ht="16.5" customHeight="1">
      <c r="A7" s="559"/>
      <c r="B7" s="559"/>
      <c r="C7" s="559"/>
      <c r="D7" s="553" t="s">
        <v>171</v>
      </c>
      <c r="E7" s="554"/>
      <c r="F7" s="554"/>
      <c r="G7" s="555"/>
      <c r="H7" s="522" t="s">
        <v>1237</v>
      </c>
      <c r="I7" s="523"/>
      <c r="J7" s="523"/>
      <c r="K7" s="523"/>
      <c r="L7" s="523"/>
      <c r="M7" s="523"/>
      <c r="N7" s="523"/>
      <c r="O7" s="523"/>
      <c r="P7" s="523"/>
      <c r="Q7" s="523"/>
      <c r="R7" s="523"/>
      <c r="S7" s="523"/>
      <c r="T7" s="523"/>
      <c r="U7" s="523"/>
      <c r="V7" s="523"/>
      <c r="W7" s="523"/>
      <c r="X7" s="523"/>
      <c r="Y7" s="523"/>
      <c r="Z7" s="524"/>
    </row>
    <row r="8" spans="1:42" ht="11.25" customHeight="1"/>
    <row r="9" spans="1:42" s="67" customFormat="1">
      <c r="A9" s="66" t="s">
        <v>1238</v>
      </c>
      <c r="AA9"/>
    </row>
    <row r="10" spans="1:42" s="67" customFormat="1" ht="21" customHeight="1">
      <c r="A10" s="67" t="s">
        <v>1239</v>
      </c>
      <c r="G10" s="551">
        <v>44562</v>
      </c>
      <c r="H10" s="551"/>
      <c r="I10" s="551"/>
      <c r="J10" s="551"/>
      <c r="K10" s="551"/>
      <c r="L10" s="552" t="s">
        <v>13</v>
      </c>
      <c r="M10" s="552"/>
      <c r="N10" s="551">
        <v>44926</v>
      </c>
      <c r="O10" s="551"/>
      <c r="P10" s="551"/>
      <c r="Q10" s="551"/>
      <c r="R10" s="551"/>
      <c r="S10" s="551"/>
      <c r="T10" s="67" t="s">
        <v>1240</v>
      </c>
    </row>
    <row r="11" spans="1:42" s="67" customFormat="1" ht="21" customHeight="1">
      <c r="B11" s="67" t="s">
        <v>1241</v>
      </c>
      <c r="D11" s="551">
        <v>44561</v>
      </c>
      <c r="E11" s="551"/>
      <c r="F11" s="551"/>
      <c r="G11" s="551"/>
      <c r="H11" s="551"/>
      <c r="I11" s="67" t="s">
        <v>1242</v>
      </c>
      <c r="P11" s="505"/>
      <c r="Q11" s="505"/>
      <c r="R11" s="505"/>
      <c r="S11" s="505"/>
      <c r="T11" s="505"/>
    </row>
    <row r="12" spans="1:42" s="67" customFormat="1" ht="13.5">
      <c r="A12" s="67" t="s">
        <v>1243</v>
      </c>
    </row>
    <row r="13" spans="1:42" s="67" customFormat="1" ht="13.5">
      <c r="B13" s="67" t="s">
        <v>1244</v>
      </c>
    </row>
    <row r="14" spans="1:42" s="67" customFormat="1" ht="13.5">
      <c r="A14" s="67" t="s">
        <v>573</v>
      </c>
      <c r="B14" s="67" t="s">
        <v>1245</v>
      </c>
    </row>
    <row r="15" spans="1:42" s="67" customFormat="1" ht="11.25" customHeight="1"/>
    <row r="16" spans="1:42" s="67" customFormat="1">
      <c r="A16" s="66" t="s">
        <v>1246</v>
      </c>
    </row>
    <row r="17" spans="1:25" s="67" customFormat="1" ht="3.75" customHeight="1">
      <c r="A17" s="66"/>
    </row>
    <row r="18" spans="1:25" s="67" customFormat="1" ht="25.5" customHeight="1">
      <c r="B18" s="67" t="s">
        <v>1247</v>
      </c>
      <c r="D18" s="67" t="s">
        <v>1248</v>
      </c>
      <c r="H18" s="515" t="str">
        <f>'0 - 회사등록'!C27</f>
        <v>호텔 서비스원</v>
      </c>
      <c r="I18" s="515"/>
      <c r="J18" s="515"/>
      <c r="K18" s="515"/>
      <c r="L18" s="515"/>
      <c r="M18" s="515"/>
      <c r="N18" s="515"/>
      <c r="O18" s="515"/>
      <c r="P18" s="515"/>
      <c r="Q18" s="515"/>
      <c r="R18" s="515"/>
      <c r="S18" s="515"/>
      <c r="T18" s="515"/>
    </row>
    <row r="19" spans="1:25" s="67" customFormat="1" ht="25.5" customHeight="1">
      <c r="D19" s="67" t="s">
        <v>1249</v>
      </c>
      <c r="H19" s="515" t="str">
        <f>'0 - 회사등록'!C11</f>
        <v>서울시 중구 퇴계로 306 (쌍림동270-2)</v>
      </c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</row>
    <row r="20" spans="1:25" s="67" customFormat="1" ht="17.25" customHeight="1">
      <c r="B20" s="67" t="s">
        <v>1250</v>
      </c>
    </row>
    <row r="21" spans="1:25" s="67" customFormat="1" ht="11.25" customHeight="1"/>
    <row r="22" spans="1:25" s="67" customFormat="1">
      <c r="A22" s="66" t="s">
        <v>1251</v>
      </c>
    </row>
    <row r="23" spans="1:25" s="67" customFormat="1" ht="13.5">
      <c r="A23" s="67" t="s">
        <v>1252</v>
      </c>
    </row>
    <row r="24" spans="1:25" s="67" customFormat="1" ht="13.5">
      <c r="B24" s="67" t="s">
        <v>1253</v>
      </c>
    </row>
    <row r="25" spans="1:25" s="67" customFormat="1" ht="13.5">
      <c r="B25" s="537" t="s">
        <v>133</v>
      </c>
      <c r="C25" s="537"/>
      <c r="D25" s="537"/>
      <c r="E25" s="528" t="s">
        <v>1255</v>
      </c>
      <c r="F25" s="529"/>
      <c r="G25" s="529"/>
      <c r="H25" s="529"/>
      <c r="I25" s="529"/>
      <c r="J25" s="529"/>
      <c r="K25" s="530"/>
      <c r="L25" s="528" t="s">
        <v>1256</v>
      </c>
      <c r="M25" s="529"/>
      <c r="N25" s="529"/>
      <c r="O25" s="529"/>
      <c r="P25" s="529"/>
      <c r="Q25" s="529"/>
      <c r="R25" s="530"/>
      <c r="S25" s="550" t="s">
        <v>1257</v>
      </c>
      <c r="T25" s="529"/>
      <c r="U25" s="529"/>
      <c r="V25" s="529"/>
      <c r="W25" s="529"/>
      <c r="X25" s="529"/>
      <c r="Y25" s="530"/>
    </row>
    <row r="26" spans="1:25" s="67" customFormat="1" ht="13.5">
      <c r="B26" s="537"/>
      <c r="C26" s="537"/>
      <c r="D26" s="537"/>
      <c r="E26" s="531"/>
      <c r="F26" s="532"/>
      <c r="G26" s="532"/>
      <c r="H26" s="532"/>
      <c r="I26" s="532"/>
      <c r="J26" s="532"/>
      <c r="K26" s="533"/>
      <c r="L26" s="531"/>
      <c r="M26" s="532"/>
      <c r="N26" s="532"/>
      <c r="O26" s="532"/>
      <c r="P26" s="532"/>
      <c r="Q26" s="532"/>
      <c r="R26" s="533"/>
      <c r="S26" s="531"/>
      <c r="T26" s="532"/>
      <c r="U26" s="532"/>
      <c r="V26" s="532"/>
      <c r="W26" s="532"/>
      <c r="X26" s="532"/>
      <c r="Y26" s="533"/>
    </row>
    <row r="27" spans="1:25" s="67" customFormat="1" ht="13.5">
      <c r="B27" s="506" t="s">
        <v>103</v>
      </c>
      <c r="C27" s="507" t="s">
        <v>1254</v>
      </c>
      <c r="D27" s="502" t="s">
        <v>177</v>
      </c>
      <c r="E27" s="534">
        <f>'0 - 회사등록'!C30</f>
        <v>0.375</v>
      </c>
      <c r="F27" s="535"/>
      <c r="G27" s="535"/>
      <c r="H27" s="535"/>
      <c r="I27" s="535"/>
      <c r="J27" s="535"/>
      <c r="K27" s="536"/>
      <c r="L27" s="534">
        <f>'0 - 회사등록'!C31</f>
        <v>0.75</v>
      </c>
      <c r="M27" s="535"/>
      <c r="N27" s="535"/>
      <c r="O27" s="535"/>
      <c r="P27" s="535"/>
      <c r="Q27" s="535"/>
      <c r="R27" s="536"/>
      <c r="S27" s="545">
        <f>L27-E27</f>
        <v>0.375</v>
      </c>
      <c r="T27" s="546"/>
      <c r="U27" s="546"/>
      <c r="V27" s="546"/>
      <c r="W27" s="546"/>
      <c r="X27" s="546"/>
      <c r="Y27" s="546"/>
    </row>
    <row r="28" spans="1:25" s="67" customFormat="1" ht="13.5">
      <c r="B28" s="547" t="s">
        <v>551</v>
      </c>
      <c r="C28" s="548"/>
      <c r="D28" s="549"/>
      <c r="E28" s="534">
        <v>0</v>
      </c>
      <c r="F28" s="535"/>
      <c r="G28" s="535"/>
      <c r="H28" s="535"/>
      <c r="I28" s="535"/>
      <c r="J28" s="535"/>
      <c r="K28" s="536"/>
      <c r="L28" s="534">
        <v>0</v>
      </c>
      <c r="M28" s="535"/>
      <c r="N28" s="535"/>
      <c r="O28" s="535"/>
      <c r="P28" s="535"/>
      <c r="Q28" s="535"/>
      <c r="R28" s="536"/>
      <c r="S28" s="545">
        <f>L28-E28</f>
        <v>0</v>
      </c>
      <c r="T28" s="546"/>
      <c r="U28" s="546"/>
      <c r="V28" s="546"/>
      <c r="W28" s="546"/>
      <c r="X28" s="546"/>
      <c r="Y28" s="546"/>
    </row>
    <row r="29" spans="1:25" s="67" customFormat="1" ht="3.75" customHeight="1"/>
    <row r="30" spans="1:25" s="67" customFormat="1" ht="13.5">
      <c r="B30" s="67" t="s">
        <v>1258</v>
      </c>
    </row>
    <row r="31" spans="1:25" s="67" customFormat="1" ht="13.5">
      <c r="B31" s="537" t="s">
        <v>133</v>
      </c>
      <c r="C31" s="537"/>
      <c r="D31" s="537"/>
      <c r="E31" s="528" t="s">
        <v>1255</v>
      </c>
      <c r="F31" s="529"/>
      <c r="G31" s="529"/>
      <c r="H31" s="529"/>
      <c r="I31" s="529"/>
      <c r="J31" s="529"/>
      <c r="K31" s="530"/>
      <c r="L31" s="528" t="s">
        <v>1256</v>
      </c>
      <c r="M31" s="529"/>
      <c r="N31" s="529"/>
      <c r="O31" s="529"/>
      <c r="P31" s="529"/>
      <c r="Q31" s="529"/>
      <c r="R31" s="530"/>
      <c r="S31" s="550" t="s">
        <v>1257</v>
      </c>
      <c r="T31" s="529"/>
      <c r="U31" s="529"/>
      <c r="V31" s="529"/>
      <c r="W31" s="529"/>
      <c r="X31" s="529"/>
      <c r="Y31" s="530"/>
    </row>
    <row r="32" spans="1:25" s="67" customFormat="1" ht="13.5">
      <c r="B32" s="537"/>
      <c r="C32" s="537"/>
      <c r="D32" s="537"/>
      <c r="E32" s="531"/>
      <c r="F32" s="532"/>
      <c r="G32" s="532"/>
      <c r="H32" s="532"/>
      <c r="I32" s="532"/>
      <c r="J32" s="532"/>
      <c r="K32" s="533"/>
      <c r="L32" s="531"/>
      <c r="M32" s="532"/>
      <c r="N32" s="532"/>
      <c r="O32" s="532"/>
      <c r="P32" s="532"/>
      <c r="Q32" s="532"/>
      <c r="R32" s="533"/>
      <c r="S32" s="531"/>
      <c r="T32" s="532"/>
      <c r="U32" s="532"/>
      <c r="V32" s="532"/>
      <c r="W32" s="532"/>
      <c r="X32" s="532"/>
      <c r="Y32" s="533"/>
    </row>
    <row r="33" spans="1:25" s="67" customFormat="1" ht="13.5">
      <c r="B33" s="506" t="s">
        <v>103</v>
      </c>
      <c r="C33" s="507" t="s">
        <v>1254</v>
      </c>
      <c r="D33" s="502" t="s">
        <v>177</v>
      </c>
      <c r="E33" s="534">
        <v>0.5</v>
      </c>
      <c r="F33" s="535"/>
      <c r="G33" s="535"/>
      <c r="H33" s="535"/>
      <c r="I33" s="535"/>
      <c r="J33" s="535"/>
      <c r="K33" s="536"/>
      <c r="L33" s="534">
        <v>0.54166666666666663</v>
      </c>
      <c r="M33" s="535"/>
      <c r="N33" s="535"/>
      <c r="O33" s="535"/>
      <c r="P33" s="535"/>
      <c r="Q33" s="535"/>
      <c r="R33" s="536"/>
      <c r="S33" s="545">
        <f>L33-E33</f>
        <v>4.166666666666663E-2</v>
      </c>
      <c r="T33" s="546"/>
      <c r="U33" s="546"/>
      <c r="V33" s="546"/>
      <c r="W33" s="546"/>
      <c r="X33" s="546"/>
      <c r="Y33" s="546"/>
    </row>
    <row r="34" spans="1:25" s="67" customFormat="1" ht="13.5">
      <c r="B34" s="547" t="s">
        <v>551</v>
      </c>
      <c r="C34" s="548"/>
      <c r="D34" s="549"/>
      <c r="E34" s="534">
        <v>0</v>
      </c>
      <c r="F34" s="535"/>
      <c r="G34" s="535"/>
      <c r="H34" s="535"/>
      <c r="I34" s="535"/>
      <c r="J34" s="535"/>
      <c r="K34" s="536"/>
      <c r="L34" s="534">
        <v>0</v>
      </c>
      <c r="M34" s="535"/>
      <c r="N34" s="535"/>
      <c r="O34" s="535"/>
      <c r="P34" s="535"/>
      <c r="Q34" s="535"/>
      <c r="R34" s="536"/>
      <c r="S34" s="545">
        <f>L34-E34</f>
        <v>0</v>
      </c>
      <c r="T34" s="546"/>
      <c r="U34" s="546"/>
      <c r="V34" s="546"/>
      <c r="W34" s="546"/>
      <c r="X34" s="546"/>
      <c r="Y34" s="546"/>
    </row>
    <row r="35" spans="1:25" s="67" customFormat="1" ht="3.75" customHeight="1"/>
    <row r="36" spans="1:25" s="67" customFormat="1" ht="13.5">
      <c r="A36" s="67" t="s">
        <v>1259</v>
      </c>
    </row>
    <row r="37" spans="1:25" s="67" customFormat="1" ht="13.5">
      <c r="A37" s="67" t="s">
        <v>1260</v>
      </c>
    </row>
    <row r="38" spans="1:25" s="67" customFormat="1" ht="13.5">
      <c r="A38" s="67" t="s">
        <v>1261</v>
      </c>
    </row>
    <row r="39" spans="1:25" s="67" customFormat="1" ht="11.25" customHeight="1"/>
    <row r="40" spans="1:25" s="67" customFormat="1">
      <c r="A40" s="66" t="s">
        <v>1262</v>
      </c>
    </row>
    <row r="41" spans="1:25" s="67" customFormat="1" ht="15.75" customHeight="1">
      <c r="A41" s="67" t="s">
        <v>1263</v>
      </c>
      <c r="E41" s="537" t="s">
        <v>1269</v>
      </c>
      <c r="F41" s="537"/>
      <c r="G41" s="537"/>
      <c r="H41" s="537"/>
      <c r="I41" s="537"/>
      <c r="J41" s="544">
        <f>SUM(J42:N46)</f>
        <v>2000000</v>
      </c>
      <c r="K41" s="537"/>
      <c r="L41" s="537"/>
      <c r="M41" s="537"/>
      <c r="N41" s="537"/>
      <c r="O41" s="67" t="s">
        <v>1270</v>
      </c>
    </row>
    <row r="42" spans="1:25" s="67" customFormat="1" ht="15.75" customHeight="1">
      <c r="E42" s="543" t="s">
        <v>1264</v>
      </c>
      <c r="F42" s="543"/>
      <c r="G42" s="543"/>
      <c r="H42" s="543"/>
      <c r="I42" s="543"/>
      <c r="J42" s="544">
        <v>2000000</v>
      </c>
      <c r="K42" s="544"/>
      <c r="L42" s="544"/>
      <c r="M42" s="544"/>
      <c r="N42" s="544"/>
      <c r="O42" s="540">
        <v>209</v>
      </c>
      <c r="P42" s="540"/>
      <c r="Q42" s="540"/>
      <c r="R42" s="540"/>
      <c r="S42" s="537" t="s">
        <v>1308</v>
      </c>
      <c r="T42" s="537"/>
      <c r="U42" s="537"/>
      <c r="V42" s="537"/>
      <c r="W42" s="512">
        <f>(S27+S28)-(S33+S34)</f>
        <v>0.33333333333333337</v>
      </c>
      <c r="X42" s="513"/>
      <c r="Y42" s="514"/>
    </row>
    <row r="43" spans="1:25" s="67" customFormat="1" ht="15.75" customHeight="1">
      <c r="E43" s="543" t="s">
        <v>1265</v>
      </c>
      <c r="F43" s="543"/>
      <c r="G43" s="543"/>
      <c r="H43" s="543"/>
      <c r="I43" s="543"/>
      <c r="J43" s="544"/>
      <c r="K43" s="544"/>
      <c r="L43" s="544"/>
      <c r="M43" s="544"/>
      <c r="N43" s="544"/>
      <c r="O43" s="540">
        <v>0</v>
      </c>
      <c r="P43" s="540"/>
      <c r="Q43" s="540"/>
      <c r="R43" s="540"/>
    </row>
    <row r="44" spans="1:25" s="67" customFormat="1" ht="15.75" customHeight="1">
      <c r="E44" s="543" t="s">
        <v>1266</v>
      </c>
      <c r="F44" s="543"/>
      <c r="G44" s="543"/>
      <c r="H44" s="543"/>
      <c r="I44" s="543"/>
      <c r="J44" s="544"/>
      <c r="K44" s="544"/>
      <c r="L44" s="544"/>
      <c r="M44" s="544"/>
      <c r="N44" s="544"/>
      <c r="O44" s="541"/>
      <c r="P44" s="541"/>
      <c r="Q44" s="541"/>
      <c r="R44" s="541"/>
    </row>
    <row r="45" spans="1:25" s="67" customFormat="1" ht="15.75" customHeight="1">
      <c r="E45" s="543" t="s">
        <v>1267</v>
      </c>
      <c r="F45" s="543"/>
      <c r="G45" s="543"/>
      <c r="H45" s="543"/>
      <c r="I45" s="543"/>
      <c r="J45" s="544"/>
      <c r="K45" s="544"/>
      <c r="L45" s="544"/>
      <c r="M45" s="544"/>
      <c r="N45" s="544"/>
      <c r="O45" s="541"/>
      <c r="P45" s="541"/>
      <c r="Q45" s="541"/>
      <c r="R45" s="541"/>
    </row>
    <row r="46" spans="1:25" s="67" customFormat="1" ht="15.75" customHeight="1">
      <c r="E46" s="543" t="s">
        <v>1268</v>
      </c>
      <c r="F46" s="543"/>
      <c r="G46" s="543"/>
      <c r="H46" s="543"/>
      <c r="I46" s="543"/>
      <c r="J46" s="544"/>
      <c r="K46" s="544"/>
      <c r="L46" s="544"/>
      <c r="M46" s="544"/>
      <c r="N46" s="544"/>
      <c r="O46" s="537"/>
      <c r="P46" s="537"/>
      <c r="Q46" s="537"/>
      <c r="R46" s="537"/>
    </row>
    <row r="47" spans="1:25" s="67" customFormat="1" ht="3.75" customHeight="1"/>
    <row r="48" spans="1:25" s="67" customFormat="1" ht="13.5">
      <c r="A48" s="67" t="s">
        <v>1271</v>
      </c>
    </row>
    <row r="49" spans="1:13" s="67" customFormat="1" ht="13.5">
      <c r="A49" s="67" t="s">
        <v>1273</v>
      </c>
    </row>
    <row r="50" spans="1:13" s="67" customFormat="1" ht="11.25" customHeight="1"/>
    <row r="51" spans="1:13" s="67" customFormat="1">
      <c r="A51" s="66" t="s">
        <v>1272</v>
      </c>
    </row>
    <row r="52" spans="1:13" s="67" customFormat="1" ht="13.5">
      <c r="A52" s="67" t="s">
        <v>1274</v>
      </c>
      <c r="J52" s="542" t="s">
        <v>420</v>
      </c>
      <c r="K52" s="542"/>
      <c r="L52" s="542"/>
      <c r="M52" s="67" t="s">
        <v>1275</v>
      </c>
    </row>
    <row r="53" spans="1:13" s="67" customFormat="1" ht="13.5">
      <c r="A53" s="67" t="s">
        <v>1276</v>
      </c>
    </row>
    <row r="56" spans="1:13">
      <c r="A56" s="66" t="s">
        <v>1277</v>
      </c>
    </row>
    <row r="57" spans="1:13" s="369" customFormat="1" ht="13.5">
      <c r="A57" s="369" t="s">
        <v>1278</v>
      </c>
    </row>
    <row r="58" spans="1:13">
      <c r="A58" s="369" t="s">
        <v>1279</v>
      </c>
    </row>
    <row r="60" spans="1:13">
      <c r="A60" s="66" t="s">
        <v>1280</v>
      </c>
    </row>
    <row r="61" spans="1:13">
      <c r="A61" s="369" t="s">
        <v>1281</v>
      </c>
    </row>
    <row r="63" spans="1:13" s="369" customFormat="1" ht="13.5">
      <c r="B63" s="369" t="s">
        <v>1282</v>
      </c>
    </row>
    <row r="64" spans="1:13" s="369" customFormat="1" ht="13.5">
      <c r="B64" s="369" t="s">
        <v>1283</v>
      </c>
    </row>
    <row r="65" spans="1:2" s="369" customFormat="1" ht="13.5">
      <c r="B65" s="369" t="s">
        <v>1284</v>
      </c>
    </row>
    <row r="66" spans="1:2" s="369" customFormat="1" ht="13.5">
      <c r="B66" s="369" t="s">
        <v>1285</v>
      </c>
    </row>
    <row r="67" spans="1:2" s="369" customFormat="1" ht="13.5">
      <c r="B67" s="369" t="s">
        <v>1286</v>
      </c>
    </row>
    <row r="68" spans="1:2" s="369" customFormat="1" ht="13.5">
      <c r="B68" s="369" t="s">
        <v>1287</v>
      </c>
    </row>
    <row r="70" spans="1:2">
      <c r="A70" s="66" t="s">
        <v>1288</v>
      </c>
    </row>
    <row r="71" spans="1:2" s="369" customFormat="1" ht="13.5">
      <c r="A71" s="369" t="s">
        <v>1289</v>
      </c>
    </row>
    <row r="72" spans="1:2" s="369" customFormat="1" ht="13.5">
      <c r="A72" s="369" t="s">
        <v>1290</v>
      </c>
    </row>
    <row r="74" spans="1:2" s="369" customFormat="1" ht="13.5">
      <c r="A74" s="369" t="s">
        <v>1291</v>
      </c>
    </row>
    <row r="76" spans="1:2">
      <c r="A76" s="66" t="s">
        <v>1292</v>
      </c>
    </row>
    <row r="77" spans="1:2" s="369" customFormat="1" ht="13.5">
      <c r="A77" s="369" t="s">
        <v>1293</v>
      </c>
    </row>
    <row r="78" spans="1:2" s="369" customFormat="1" ht="13.5">
      <c r="A78" s="369" t="s">
        <v>1294</v>
      </c>
    </row>
    <row r="79" spans="1:2" s="369" customFormat="1" ht="13.5">
      <c r="B79" s="369" t="s">
        <v>1295</v>
      </c>
    </row>
    <row r="80" spans="1:2" s="67" customFormat="1" ht="13.5">
      <c r="B80" s="67" t="s">
        <v>1296</v>
      </c>
    </row>
    <row r="81" spans="1:27" s="67" customFormat="1" ht="13.5">
      <c r="B81" s="67" t="s">
        <v>1298</v>
      </c>
    </row>
    <row r="82" spans="1:27">
      <c r="B82" s="369" t="s">
        <v>1297</v>
      </c>
    </row>
    <row r="84" spans="1:27">
      <c r="A84" s="66" t="s">
        <v>1302</v>
      </c>
    </row>
    <row r="85" spans="1:27">
      <c r="B85" s="369" t="s">
        <v>1299</v>
      </c>
    </row>
    <row r="86" spans="1:27">
      <c r="B86" s="369" t="s">
        <v>1300</v>
      </c>
    </row>
    <row r="88" spans="1:27">
      <c r="A88" s="66" t="s">
        <v>1301</v>
      </c>
    </row>
    <row r="89" spans="1:27" s="369" customFormat="1" ht="13.5">
      <c r="B89" s="369" t="s">
        <v>1303</v>
      </c>
    </row>
    <row r="90" spans="1:27" s="369" customFormat="1" ht="13.5"/>
    <row r="91" spans="1:27" s="369" customFormat="1">
      <c r="A91" s="510" t="s">
        <v>1304</v>
      </c>
      <c r="B91" s="508"/>
      <c r="C91" s="508"/>
      <c r="D91" s="508"/>
      <c r="E91" s="508"/>
      <c r="F91" s="508"/>
      <c r="G91" s="508"/>
      <c r="H91" s="508"/>
      <c r="I91" s="508"/>
      <c r="J91" s="508"/>
      <c r="K91" s="508"/>
      <c r="L91" s="508"/>
      <c r="M91" s="508"/>
      <c r="N91" s="508"/>
      <c r="O91" s="508"/>
      <c r="P91" s="508"/>
      <c r="Q91" s="508"/>
      <c r="R91" s="508"/>
      <c r="S91" s="508"/>
      <c r="T91" s="508"/>
      <c r="U91" s="508"/>
      <c r="V91" s="508"/>
      <c r="W91" s="508"/>
      <c r="X91" s="508"/>
      <c r="Y91" s="508"/>
      <c r="Z91" s="508"/>
      <c r="AA91" s="508"/>
    </row>
    <row r="92" spans="1:27" s="369" customFormat="1" ht="13.5"/>
    <row r="93" spans="1:27" s="369" customFormat="1" ht="13.5"/>
    <row r="94" spans="1:27">
      <c r="A94" s="538">
        <f>D11</f>
        <v>44561</v>
      </c>
      <c r="B94" s="538"/>
      <c r="C94" s="538"/>
      <c r="D94" s="538"/>
      <c r="E94" s="538"/>
      <c r="F94" s="538"/>
      <c r="G94" s="538"/>
      <c r="H94" s="538"/>
      <c r="I94" s="538"/>
      <c r="J94" s="538"/>
      <c r="K94" s="538"/>
      <c r="L94" s="538"/>
      <c r="M94" s="538"/>
      <c r="N94" s="538"/>
      <c r="O94" s="538"/>
      <c r="P94" s="538"/>
      <c r="Q94" s="538"/>
      <c r="R94" s="538"/>
      <c r="S94" s="538"/>
      <c r="T94" s="538"/>
      <c r="U94" s="538"/>
      <c r="V94" s="538"/>
      <c r="W94" s="538"/>
      <c r="X94" s="538"/>
      <c r="Y94" s="538"/>
      <c r="Z94" s="538"/>
      <c r="AA94" s="538"/>
    </row>
    <row r="97" spans="7:17">
      <c r="G97" t="s">
        <v>1305</v>
      </c>
      <c r="K97" s="539" t="str">
        <f>'근로계약서(표준아님)'!U4</f>
        <v>주언규</v>
      </c>
      <c r="L97" s="539"/>
      <c r="M97" s="539"/>
      <c r="N97" s="539"/>
      <c r="O97" s="539"/>
      <c r="P97" s="539"/>
      <c r="Q97" s="509" t="s">
        <v>1306</v>
      </c>
    </row>
    <row r="100" spans="7:17">
      <c r="G100" t="s">
        <v>1307</v>
      </c>
      <c r="K100" s="539" t="str">
        <f>H6</f>
        <v>주선우</v>
      </c>
      <c r="L100" s="539"/>
      <c r="M100" s="539"/>
      <c r="N100" s="539"/>
      <c r="O100" s="539"/>
      <c r="P100" s="539"/>
      <c r="Q100" s="509" t="s">
        <v>1306</v>
      </c>
    </row>
  </sheetData>
  <mergeCells count="65">
    <mergeCell ref="A4:C5"/>
    <mergeCell ref="A6:C7"/>
    <mergeCell ref="D4:G4"/>
    <mergeCell ref="D5:G5"/>
    <mergeCell ref="D6:G6"/>
    <mergeCell ref="D7:G7"/>
    <mergeCell ref="H4:P4"/>
    <mergeCell ref="Q4:T4"/>
    <mergeCell ref="H6:P6"/>
    <mergeCell ref="Q6:T6"/>
    <mergeCell ref="B25:D26"/>
    <mergeCell ref="B28:D28"/>
    <mergeCell ref="G10:K10"/>
    <mergeCell ref="N10:S10"/>
    <mergeCell ref="L10:M10"/>
    <mergeCell ref="D11:H11"/>
    <mergeCell ref="B34:D34"/>
    <mergeCell ref="S34:Y34"/>
    <mergeCell ref="S27:Y27"/>
    <mergeCell ref="S28:Y28"/>
    <mergeCell ref="B31:D32"/>
    <mergeCell ref="S31:Y32"/>
    <mergeCell ref="E31:K32"/>
    <mergeCell ref="E43:I43"/>
    <mergeCell ref="E44:I44"/>
    <mergeCell ref="E45:I45"/>
    <mergeCell ref="E46:I46"/>
    <mergeCell ref="J41:N41"/>
    <mergeCell ref="J42:N42"/>
    <mergeCell ref="J43:N43"/>
    <mergeCell ref="J44:N44"/>
    <mergeCell ref="J45:N45"/>
    <mergeCell ref="J46:N46"/>
    <mergeCell ref="A94:AA94"/>
    <mergeCell ref="K97:P97"/>
    <mergeCell ref="K100:P100"/>
    <mergeCell ref="E25:K26"/>
    <mergeCell ref="L25:R26"/>
    <mergeCell ref="E27:K27"/>
    <mergeCell ref="E28:K28"/>
    <mergeCell ref="L27:R27"/>
    <mergeCell ref="L28:R28"/>
    <mergeCell ref="O42:R42"/>
    <mergeCell ref="O43:R43"/>
    <mergeCell ref="O44:R44"/>
    <mergeCell ref="O45:R45"/>
    <mergeCell ref="O46:R46"/>
    <mergeCell ref="J52:L52"/>
    <mergeCell ref="E41:I41"/>
    <mergeCell ref="W42:Y42"/>
    <mergeCell ref="H18:T18"/>
    <mergeCell ref="H19:T19"/>
    <mergeCell ref="U4:Z4"/>
    <mergeCell ref="H5:Z5"/>
    <mergeCell ref="H7:Z7"/>
    <mergeCell ref="U6:Z6"/>
    <mergeCell ref="L31:R32"/>
    <mergeCell ref="E33:K33"/>
    <mergeCell ref="L33:R33"/>
    <mergeCell ref="E34:K34"/>
    <mergeCell ref="L34:R34"/>
    <mergeCell ref="S42:V42"/>
    <mergeCell ref="E42:I42"/>
    <mergeCell ref="S33:Y33"/>
    <mergeCell ref="S25:Y26"/>
  </mergeCells>
  <phoneticPr fontId="2" type="noConversion"/>
  <conditionalFormatting sqref="AM6">
    <cfRule type="cellIs" dxfId="23" priority="6" operator="greaterThan">
      <formula>0</formula>
    </cfRule>
  </conditionalFormatting>
  <conditionalFormatting sqref="AN6 AE6">
    <cfRule type="cellIs" dxfId="22" priority="5" operator="equal">
      <formula>"주민오류"</formula>
    </cfRule>
  </conditionalFormatting>
  <conditionalFormatting sqref="AK6">
    <cfRule type="cellIs" dxfId="21" priority="4" operator="equal">
      <formula>"외국인"</formula>
    </cfRule>
  </conditionalFormatting>
  <conditionalFormatting sqref="AL6">
    <cfRule type="cellIs" dxfId="20" priority="3" operator="equal">
      <formula>"고용허가체크"</formula>
    </cfRule>
  </conditionalFormatting>
  <conditionalFormatting sqref="AO6">
    <cfRule type="cellIs" dxfId="19" priority="1" operator="equal">
      <formula>13</formula>
    </cfRule>
    <cfRule type="cellIs" dxfId="18" priority="2" operator="equal">
      <formula>"고용허가체크"</formula>
    </cfRule>
  </conditionalFormatting>
  <printOptions horizontalCentered="1"/>
  <pageMargins left="0.19685039370078741" right="0.19685039370078741" top="0.55118110236220474" bottom="0.19685039370078741" header="0.11811023622047245" footer="0.11811023622047245"/>
  <pageSetup paperSize="9" orientation="portrait" verticalDpi="0" r:id="rId1"/>
  <headerFooter>
    <oddFooter>&amp;R&amp;P/&amp;N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0A94-55B3-46DA-8635-53C93059FFDE}">
  <dimension ref="A2:O110"/>
  <sheetViews>
    <sheetView showGridLines="0" workbookViewId="0">
      <selection activeCell="E2" sqref="E2"/>
    </sheetView>
  </sheetViews>
  <sheetFormatPr defaultRowHeight="16.5"/>
  <cols>
    <col min="2" max="2" width="2" customWidth="1"/>
    <col min="3" max="3" width="16.125" customWidth="1"/>
  </cols>
  <sheetData>
    <row r="2" spans="2:4">
      <c r="B2" s="171" t="s">
        <v>744</v>
      </c>
    </row>
    <row r="4" spans="2:4">
      <c r="B4" t="s">
        <v>745</v>
      </c>
    </row>
    <row r="6" spans="2:4">
      <c r="B6" t="s">
        <v>746</v>
      </c>
    </row>
    <row r="8" spans="2:4">
      <c r="C8" t="s">
        <v>747</v>
      </c>
      <c r="D8" s="280" t="s">
        <v>748</v>
      </c>
    </row>
    <row r="9" spans="2:4">
      <c r="C9" t="s">
        <v>749</v>
      </c>
      <c r="D9" t="s">
        <v>750</v>
      </c>
    </row>
    <row r="11" spans="2:4">
      <c r="B11" t="s">
        <v>751</v>
      </c>
    </row>
    <row r="12" spans="2:4">
      <c r="C12" t="s">
        <v>747</v>
      </c>
      <c r="D12" s="280" t="s">
        <v>752</v>
      </c>
    </row>
    <row r="13" spans="2:4">
      <c r="C13" t="s">
        <v>749</v>
      </c>
      <c r="D13" t="s">
        <v>753</v>
      </c>
    </row>
    <row r="15" spans="2:4">
      <c r="B15" t="s">
        <v>754</v>
      </c>
    </row>
    <row r="16" spans="2:4">
      <c r="C16" t="s">
        <v>747</v>
      </c>
      <c r="D16" t="s">
        <v>755</v>
      </c>
    </row>
    <row r="17" spans="2:14">
      <c r="C17" t="s">
        <v>749</v>
      </c>
      <c r="D17" t="s">
        <v>756</v>
      </c>
    </row>
    <row r="18" spans="2:14">
      <c r="D18" s="244" t="s">
        <v>757</v>
      </c>
    </row>
    <row r="19" spans="2:14">
      <c r="D19" s="244" t="s">
        <v>758</v>
      </c>
    </row>
    <row r="21" spans="2:14">
      <c r="B21" t="s">
        <v>759</v>
      </c>
      <c r="N21" t="s">
        <v>760</v>
      </c>
    </row>
    <row r="22" spans="2:14">
      <c r="C22" t="s">
        <v>747</v>
      </c>
      <c r="D22" s="281" t="s">
        <v>755</v>
      </c>
      <c r="N22" t="s">
        <v>761</v>
      </c>
    </row>
    <row r="23" spans="2:14">
      <c r="C23" t="s">
        <v>749</v>
      </c>
      <c r="D23" t="s">
        <v>762</v>
      </c>
      <c r="N23" t="s">
        <v>763</v>
      </c>
    </row>
    <row r="25" spans="2:14">
      <c r="B25" t="s">
        <v>764</v>
      </c>
    </row>
    <row r="26" spans="2:14">
      <c r="C26" t="s">
        <v>747</v>
      </c>
      <c r="D26" s="280" t="s">
        <v>755</v>
      </c>
    </row>
    <row r="27" spans="2:14">
      <c r="C27" t="s">
        <v>749</v>
      </c>
    </row>
    <row r="28" spans="2:14">
      <c r="D28" s="244" t="s">
        <v>765</v>
      </c>
    </row>
    <row r="29" spans="2:14">
      <c r="D29" s="244" t="s">
        <v>766</v>
      </c>
    </row>
    <row r="31" spans="2:14">
      <c r="B31" t="s">
        <v>767</v>
      </c>
    </row>
    <row r="32" spans="2:14">
      <c r="C32" t="s">
        <v>768</v>
      </c>
    </row>
    <row r="34" spans="2:3">
      <c r="C34" t="s">
        <v>769</v>
      </c>
    </row>
    <row r="36" spans="2:3">
      <c r="C36" t="s">
        <v>770</v>
      </c>
    </row>
    <row r="37" spans="2:3">
      <c r="C37" t="s">
        <v>771</v>
      </c>
    </row>
    <row r="38" spans="2:3">
      <c r="C38" t="s">
        <v>772</v>
      </c>
    </row>
    <row r="40" spans="2:3">
      <c r="C40" t="s">
        <v>773</v>
      </c>
    </row>
    <row r="42" spans="2:3">
      <c r="B42" t="s">
        <v>774</v>
      </c>
    </row>
    <row r="43" spans="2:3">
      <c r="C43" t="s">
        <v>775</v>
      </c>
    </row>
    <row r="44" spans="2:3">
      <c r="C44" t="s">
        <v>776</v>
      </c>
    </row>
    <row r="45" spans="2:3">
      <c r="C45" t="s">
        <v>777</v>
      </c>
    </row>
    <row r="47" spans="2:3">
      <c r="B47" t="s">
        <v>778</v>
      </c>
    </row>
    <row r="48" spans="2:3">
      <c r="C48" t="s">
        <v>779</v>
      </c>
    </row>
    <row r="49" spans="1:15">
      <c r="C49" t="s">
        <v>780</v>
      </c>
    </row>
    <row r="50" spans="1:15">
      <c r="C50" t="s">
        <v>781</v>
      </c>
    </row>
    <row r="51" spans="1:15">
      <c r="C51" t="s">
        <v>782</v>
      </c>
    </row>
    <row r="52" spans="1:15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</row>
    <row r="55" spans="1:15">
      <c r="C55" t="s">
        <v>739</v>
      </c>
    </row>
    <row r="57" spans="1:15">
      <c r="C57" t="s">
        <v>783</v>
      </c>
    </row>
    <row r="58" spans="1:15">
      <c r="C58" t="s">
        <v>784</v>
      </c>
    </row>
    <row r="60" spans="1:15">
      <c r="C60" t="s">
        <v>785</v>
      </c>
    </row>
    <row r="62" spans="1:15">
      <c r="C62" t="s">
        <v>743</v>
      </c>
    </row>
    <row r="64" spans="1:15">
      <c r="C64" t="s">
        <v>786</v>
      </c>
    </row>
    <row r="65" spans="1:15">
      <c r="C65" t="s">
        <v>787</v>
      </c>
    </row>
    <row r="68" spans="1:15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</row>
    <row r="71" spans="1:15">
      <c r="C71" t="s">
        <v>788</v>
      </c>
    </row>
    <row r="72" spans="1:15">
      <c r="C72" t="s">
        <v>789</v>
      </c>
    </row>
    <row r="74" spans="1:15">
      <c r="C74" t="s">
        <v>790</v>
      </c>
    </row>
    <row r="75" spans="1:15">
      <c r="C75" t="s">
        <v>791</v>
      </c>
    </row>
    <row r="76" spans="1:15">
      <c r="C76" t="s">
        <v>792</v>
      </c>
    </row>
    <row r="79" spans="1:15">
      <c r="C79" t="s">
        <v>793</v>
      </c>
    </row>
    <row r="80" spans="1:15">
      <c r="C80" t="s">
        <v>794</v>
      </c>
    </row>
    <row r="82" spans="3:3">
      <c r="C82" t="s">
        <v>795</v>
      </c>
    </row>
    <row r="83" spans="3:3">
      <c r="C83" t="s">
        <v>796</v>
      </c>
    </row>
    <row r="84" spans="3:3">
      <c r="C84" t="s">
        <v>797</v>
      </c>
    </row>
    <row r="86" spans="3:3">
      <c r="C86" t="s">
        <v>790</v>
      </c>
    </row>
    <row r="87" spans="3:3">
      <c r="C87" t="s">
        <v>798</v>
      </c>
    </row>
    <row r="88" spans="3:3">
      <c r="C88" t="s">
        <v>799</v>
      </c>
    </row>
    <row r="89" spans="3:3">
      <c r="C89" t="s">
        <v>800</v>
      </c>
    </row>
    <row r="92" spans="3:3">
      <c r="C92" t="s">
        <v>801</v>
      </c>
    </row>
    <row r="93" spans="3:3">
      <c r="C93" t="s">
        <v>802</v>
      </c>
    </row>
    <row r="95" spans="3:3">
      <c r="C95" t="s">
        <v>803</v>
      </c>
    </row>
    <row r="96" spans="3:3">
      <c r="C96" t="s">
        <v>804</v>
      </c>
    </row>
    <row r="97" spans="3:3">
      <c r="C97" t="s">
        <v>805</v>
      </c>
    </row>
    <row r="98" spans="3:3">
      <c r="C98" t="s">
        <v>806</v>
      </c>
    </row>
    <row r="99" spans="3:3">
      <c r="C99" t="s">
        <v>807</v>
      </c>
    </row>
    <row r="100" spans="3:3">
      <c r="C100" t="s">
        <v>808</v>
      </c>
    </row>
    <row r="101" spans="3:3">
      <c r="C101" t="s">
        <v>809</v>
      </c>
    </row>
    <row r="102" spans="3:3">
      <c r="C102" t="s">
        <v>810</v>
      </c>
    </row>
    <row r="103" spans="3:3">
      <c r="C103" t="s">
        <v>811</v>
      </c>
    </row>
    <row r="104" spans="3:3">
      <c r="C104" t="s">
        <v>812</v>
      </c>
    </row>
    <row r="105" spans="3:3">
      <c r="C105" t="s">
        <v>813</v>
      </c>
    </row>
    <row r="106" spans="3:3">
      <c r="C106" t="s">
        <v>814</v>
      </c>
    </row>
    <row r="108" spans="3:3">
      <c r="C108" t="s">
        <v>815</v>
      </c>
    </row>
    <row r="109" spans="3:3">
      <c r="C109" t="s">
        <v>816</v>
      </c>
    </row>
    <row r="110" spans="3:3">
      <c r="C110" t="s">
        <v>817</v>
      </c>
    </row>
  </sheetData>
  <phoneticPr fontId="2" type="noConversion"/>
  <hyperlinks>
    <hyperlink ref="B2" r:id="rId1" xr:uid="{5565AC5F-7306-4CC4-AC5C-8F10D7C01CB1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5E91-729F-4C2C-A51A-4862C336BBE9}">
  <dimension ref="A1:AJ50"/>
  <sheetViews>
    <sheetView showGridLines="0" workbookViewId="0">
      <selection activeCell="F2" sqref="F2:W2"/>
    </sheetView>
  </sheetViews>
  <sheetFormatPr defaultColWidth="3.125" defaultRowHeight="17.25"/>
  <cols>
    <col min="1" max="7" width="3.125" style="7"/>
    <col min="8" max="8" width="1.75" style="7" customWidth="1"/>
    <col min="9" max="31" width="3.125" style="7"/>
    <col min="32" max="32" width="16.25" style="7" bestFit="1" customWidth="1"/>
    <col min="33" max="33" width="3.125" style="7"/>
    <col min="34" max="34" width="15" style="7" bestFit="1" customWidth="1"/>
    <col min="35" max="35" width="8.375" style="7" customWidth="1"/>
    <col min="36" max="36" width="11.25" style="7" bestFit="1" customWidth="1"/>
    <col min="37" max="16384" width="3.125" style="7"/>
  </cols>
  <sheetData>
    <row r="1" spans="1:36" ht="18" thickBot="1"/>
    <row r="2" spans="1:36" s="2" customFormat="1" ht="29.25" customHeight="1" thickTop="1" thickBot="1">
      <c r="F2" s="578" t="s">
        <v>69</v>
      </c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80"/>
    </row>
    <row r="3" spans="1:36" s="2" customFormat="1" ht="14.25" customHeight="1" thickTop="1"/>
    <row r="4" spans="1:36" s="1" customFormat="1">
      <c r="A4" s="577" t="str">
        <f>IF('0 - 회사등록'!C6="","",'0 - 회사등록'!C6)</f>
        <v>호텔디자이너스 동대문</v>
      </c>
      <c r="B4" s="577"/>
      <c r="C4" s="577"/>
      <c r="D4" s="577"/>
      <c r="E4" s="577"/>
      <c r="F4" s="577"/>
      <c r="G4" s="577"/>
      <c r="H4" s="577"/>
      <c r="I4" s="1" t="s">
        <v>0</v>
      </c>
      <c r="Q4" s="577" t="str">
        <f>IF('0 - 회사등록'!C19="","",'0 - 회사등록'!C19)</f>
        <v>주선우</v>
      </c>
      <c r="R4" s="577"/>
      <c r="S4" s="577"/>
      <c r="T4" s="1" t="s">
        <v>1</v>
      </c>
    </row>
    <row r="5" spans="1:36" s="1" customFormat="1">
      <c r="A5" s="1" t="s">
        <v>2</v>
      </c>
    </row>
    <row r="6" spans="1:36" s="1" customFormat="1" ht="7.5" customHeight="1"/>
    <row r="7" spans="1:36" s="1" customFormat="1">
      <c r="B7" s="3" t="s">
        <v>3</v>
      </c>
      <c r="C7" s="570" t="s">
        <v>4</v>
      </c>
      <c r="D7" s="570"/>
      <c r="E7" s="570"/>
      <c r="F7" s="570"/>
      <c r="G7" s="570"/>
      <c r="H7" s="4" t="s">
        <v>6</v>
      </c>
      <c r="I7" s="573">
        <f>IF('0 - 회사등록'!C23="","",'0 - 회사등록'!C23)</f>
        <v>44591</v>
      </c>
      <c r="J7" s="573"/>
      <c r="K7" s="573"/>
      <c r="L7" s="573"/>
      <c r="M7" s="573"/>
      <c r="N7" s="573"/>
      <c r="O7" s="573"/>
      <c r="P7" s="1" t="s">
        <v>13</v>
      </c>
      <c r="AF7" s="170" t="str">
        <f>TEXT(I7,"AAAA")</f>
        <v>일요일</v>
      </c>
    </row>
    <row r="8" spans="1:36" s="49" customFormat="1">
      <c r="B8" s="50"/>
      <c r="C8" s="51"/>
      <c r="D8" s="52" t="s">
        <v>70</v>
      </c>
      <c r="E8" s="53"/>
      <c r="F8" s="53"/>
      <c r="G8" s="53"/>
      <c r="H8" s="53"/>
      <c r="I8" s="54"/>
      <c r="J8" s="54"/>
      <c r="K8" s="54"/>
      <c r="L8" s="54"/>
      <c r="M8" s="55"/>
      <c r="N8" s="576" t="str">
        <f>IF('0 - 회사등록'!C24="","",'0 - 회사등록'!C23)</f>
        <v/>
      </c>
      <c r="O8" s="576"/>
      <c r="P8" s="576"/>
      <c r="Q8" s="576"/>
      <c r="R8" s="576"/>
      <c r="S8" s="56" t="s">
        <v>13</v>
      </c>
      <c r="T8" s="57"/>
      <c r="U8" s="576" t="str">
        <f>IF('0 - 회사등록'!C24="","",'0 - 회사등록'!C24)</f>
        <v/>
      </c>
      <c r="V8" s="576"/>
      <c r="W8" s="576"/>
      <c r="X8" s="576"/>
      <c r="Y8" s="576"/>
      <c r="Z8" s="56" t="s">
        <v>67</v>
      </c>
    </row>
    <row r="9" spans="1:36" s="1" customFormat="1">
      <c r="B9" s="3" t="s">
        <v>7</v>
      </c>
      <c r="C9" s="570" t="s">
        <v>8</v>
      </c>
      <c r="D9" s="570"/>
      <c r="E9" s="570"/>
      <c r="F9" s="570"/>
      <c r="G9" s="570"/>
      <c r="H9" s="4" t="s">
        <v>6</v>
      </c>
      <c r="I9" s="575" t="str">
        <f>IF('0 - 회사등록'!C11="","",'0 - 회사등록'!C11)</f>
        <v>서울시 중구 퇴계로 306 (쌍림동270-2)</v>
      </c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</row>
    <row r="10" spans="1:36" s="1" customFormat="1">
      <c r="B10" s="3" t="s">
        <v>9</v>
      </c>
      <c r="C10" s="570" t="s">
        <v>10</v>
      </c>
      <c r="D10" s="570"/>
      <c r="E10" s="570"/>
      <c r="F10" s="570"/>
      <c r="G10" s="570"/>
      <c r="H10" s="4" t="s">
        <v>6</v>
      </c>
      <c r="I10" s="575" t="str">
        <f>IF('0 - 회사등록'!C27="","",'0 - 회사등록'!C27)</f>
        <v>호텔 서비스원</v>
      </c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F10" s="434" t="s">
        <v>993</v>
      </c>
    </row>
    <row r="11" spans="1:36" s="1" customFormat="1">
      <c r="B11" s="3" t="s">
        <v>11</v>
      </c>
      <c r="C11" s="570" t="s">
        <v>12</v>
      </c>
      <c r="D11" s="570"/>
      <c r="E11" s="570"/>
      <c r="F11" s="570"/>
      <c r="G11" s="570"/>
      <c r="H11" s="4" t="s">
        <v>6</v>
      </c>
      <c r="I11" s="572">
        <f>IF('0 - 회사등록'!C30="","",'0 - 회사등록'!C30)</f>
        <v>0.375</v>
      </c>
      <c r="J11" s="572"/>
      <c r="K11" s="572"/>
      <c r="L11" s="574" t="s">
        <v>13</v>
      </c>
      <c r="M11" s="574"/>
      <c r="N11" s="572">
        <f>IF('0 - 회사등록'!C31="","",'0 - 회사등록'!C31)</f>
        <v>0.75</v>
      </c>
      <c r="O11" s="572"/>
      <c r="P11" s="572"/>
      <c r="Q11" s="1" t="s">
        <v>14</v>
      </c>
      <c r="V11" s="572">
        <f>IF('0 - 회사등록'!C34="","",'0 - 회사등록'!C34)</f>
        <v>0.5</v>
      </c>
      <c r="W11" s="572"/>
      <c r="X11" s="572"/>
      <c r="Y11" s="6" t="s">
        <v>15</v>
      </c>
      <c r="Z11" s="572">
        <f>IF('0 - 회사등록'!C35="","",'0 - 회사등록'!C35)</f>
        <v>0.54166666666666663</v>
      </c>
      <c r="AA11" s="572"/>
      <c r="AB11" s="572"/>
      <c r="AC11" s="1" t="s">
        <v>16</v>
      </c>
      <c r="AF11" s="435">
        <f>N11-I11-(Z11-V11)</f>
        <v>0.33333333333333337</v>
      </c>
      <c r="AH11" s="433"/>
    </row>
    <row r="12" spans="1:36" s="2" customFormat="1" ht="19.5">
      <c r="B12" s="3" t="s">
        <v>17</v>
      </c>
      <c r="C12" s="570" t="s">
        <v>5</v>
      </c>
      <c r="D12" s="570"/>
      <c r="E12" s="570"/>
      <c r="F12" s="570"/>
      <c r="G12" s="570"/>
      <c r="H12" s="4" t="s">
        <v>6</v>
      </c>
      <c r="I12" s="7" t="s">
        <v>18</v>
      </c>
      <c r="J12" s="7"/>
      <c r="K12" s="571">
        <f>IF('0 - 회사등록'!C40="","",'0 - 회사등록'!C40)</f>
        <v>5</v>
      </c>
      <c r="L12" s="571"/>
      <c r="M12" s="7" t="s">
        <v>20</v>
      </c>
      <c r="N12" s="7"/>
      <c r="O12" s="7"/>
      <c r="P12" s="7"/>
      <c r="Q12" s="7"/>
      <c r="R12" s="7"/>
      <c r="S12" s="7"/>
      <c r="T12" s="7" t="s">
        <v>19</v>
      </c>
      <c r="U12" s="7"/>
      <c r="V12" s="7"/>
      <c r="W12" s="7"/>
      <c r="X12" s="571" t="str">
        <f>IF('0 - 회사등록'!C41="","",'0 - 회사등록'!C41)</f>
        <v>일요일</v>
      </c>
      <c r="Y12" s="571"/>
      <c r="Z12" s="571"/>
      <c r="AA12" s="7" t="str">
        <f>IF('0 - 회사등록'!C41="","요일","")</f>
        <v/>
      </c>
      <c r="AB12" s="7"/>
      <c r="AC12" s="7"/>
      <c r="AF12" s="436" t="s">
        <v>994</v>
      </c>
      <c r="AH12" s="2" t="s">
        <v>1000</v>
      </c>
      <c r="AI12" s="2">
        <f>365/12/7</f>
        <v>4.3452380952380958</v>
      </c>
      <c r="AJ12" s="2" t="s">
        <v>999</v>
      </c>
    </row>
    <row r="13" spans="1:36" s="2" customFormat="1" ht="19.5">
      <c r="B13" s="3" t="s">
        <v>23</v>
      </c>
      <c r="C13" s="570" t="s">
        <v>24</v>
      </c>
      <c r="D13" s="570"/>
      <c r="E13" s="570"/>
      <c r="F13" s="570"/>
      <c r="G13" s="570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F13" s="437">
        <f>(HOUR(AF11)+(MINUTE(AF11)/60))*K12</f>
        <v>40</v>
      </c>
      <c r="AH13" s="432">
        <f>AF13+HOUR(AF11)</f>
        <v>48</v>
      </c>
      <c r="AI13" s="2">
        <f>365/12/7*AH13</f>
        <v>208.57142857142861</v>
      </c>
      <c r="AJ13" s="443">
        <f>ROUND(AI13,0)</f>
        <v>209</v>
      </c>
    </row>
    <row r="14" spans="1:36">
      <c r="C14" s="562" t="s">
        <v>25</v>
      </c>
      <c r="D14" s="562"/>
      <c r="E14" s="562"/>
      <c r="F14" s="562"/>
      <c r="G14" s="562"/>
      <c r="H14" s="4"/>
      <c r="J14" s="4" t="s">
        <v>6</v>
      </c>
      <c r="K14" s="21" t="s">
        <v>29</v>
      </c>
      <c r="L14" s="569" t="s">
        <v>71</v>
      </c>
      <c r="M14" s="569"/>
      <c r="N14" s="22" t="s">
        <v>16</v>
      </c>
      <c r="P14" s="566">
        <v>1914440</v>
      </c>
      <c r="Q14" s="566"/>
      <c r="R14" s="566"/>
      <c r="S14" s="566"/>
      <c r="T14" s="566"/>
      <c r="U14" s="566"/>
      <c r="V14" s="566"/>
      <c r="W14" s="7" t="s">
        <v>28</v>
      </c>
    </row>
    <row r="15" spans="1:36">
      <c r="C15" s="562" t="s">
        <v>26</v>
      </c>
      <c r="D15" s="562"/>
      <c r="E15" s="562"/>
      <c r="F15" s="562"/>
      <c r="G15" s="562"/>
      <c r="H15" s="4"/>
      <c r="J15" s="4" t="s">
        <v>6</v>
      </c>
      <c r="K15" s="7" t="s">
        <v>30</v>
      </c>
      <c r="M15" s="568"/>
      <c r="N15" s="568"/>
      <c r="O15" s="7" t="s">
        <v>31</v>
      </c>
      <c r="P15" s="566"/>
      <c r="Q15" s="566"/>
      <c r="R15" s="566"/>
      <c r="S15" s="566"/>
      <c r="T15" s="566"/>
      <c r="U15" s="566"/>
      <c r="V15" s="566"/>
      <c r="W15" s="7" t="s">
        <v>32</v>
      </c>
      <c r="X15" s="7" t="s">
        <v>33</v>
      </c>
      <c r="Z15" s="567" t="s">
        <v>68</v>
      </c>
      <c r="AA15" s="567"/>
      <c r="AB15" s="7" t="s">
        <v>16</v>
      </c>
      <c r="AF15" s="7" t="s">
        <v>996</v>
      </c>
    </row>
    <row r="16" spans="1:36">
      <c r="C16" s="6" t="s">
        <v>27</v>
      </c>
      <c r="J16" s="4" t="s">
        <v>6</v>
      </c>
      <c r="K16" s="7" t="s">
        <v>30</v>
      </c>
      <c r="M16" s="568"/>
      <c r="N16" s="568"/>
      <c r="O16" s="7" t="s">
        <v>31</v>
      </c>
      <c r="P16" s="7" t="s">
        <v>33</v>
      </c>
      <c r="R16" s="567" t="s">
        <v>68</v>
      </c>
      <c r="S16" s="567"/>
      <c r="T16" s="7" t="s">
        <v>16</v>
      </c>
      <c r="AF16" s="7" t="s">
        <v>998</v>
      </c>
    </row>
    <row r="17" spans="2:32">
      <c r="K17" s="566"/>
      <c r="L17" s="566"/>
      <c r="M17" s="566"/>
      <c r="N17" s="566"/>
      <c r="O17" s="566"/>
      <c r="P17" s="566"/>
      <c r="Q17" s="566"/>
      <c r="R17" s="7" t="s">
        <v>32</v>
      </c>
      <c r="T17" s="566"/>
      <c r="U17" s="566"/>
      <c r="V17" s="566"/>
      <c r="W17" s="566"/>
      <c r="X17" s="566"/>
      <c r="Y17" s="566"/>
      <c r="Z17" s="566"/>
      <c r="AA17" s="7" t="s">
        <v>28</v>
      </c>
    </row>
    <row r="18" spans="2:32">
      <c r="K18" s="566"/>
      <c r="L18" s="566"/>
      <c r="M18" s="566"/>
      <c r="N18" s="566"/>
      <c r="O18" s="566"/>
      <c r="P18" s="566"/>
      <c r="Q18" s="566"/>
      <c r="R18" s="7" t="s">
        <v>32</v>
      </c>
      <c r="T18" s="566"/>
      <c r="U18" s="566"/>
      <c r="V18" s="566"/>
      <c r="W18" s="566"/>
      <c r="X18" s="566"/>
      <c r="Y18" s="566"/>
      <c r="Z18" s="566"/>
      <c r="AA18" s="7" t="s">
        <v>28</v>
      </c>
      <c r="AF18" s="7" t="s">
        <v>997</v>
      </c>
    </row>
    <row r="19" spans="2:32" ht="7.5" customHeight="1"/>
    <row r="20" spans="2:32">
      <c r="C20" s="562" t="s">
        <v>34</v>
      </c>
      <c r="D20" s="562"/>
      <c r="E20" s="562"/>
      <c r="F20" s="562"/>
      <c r="G20" s="562"/>
      <c r="H20" s="4" t="s">
        <v>6</v>
      </c>
      <c r="I20" s="7" t="s">
        <v>35</v>
      </c>
      <c r="P20" s="563" t="s">
        <v>40</v>
      </c>
      <c r="Q20" s="563"/>
      <c r="R20" s="563"/>
      <c r="S20" s="563"/>
      <c r="T20" s="7" t="s">
        <v>36</v>
      </c>
      <c r="AF20" s="7" t="s">
        <v>1220</v>
      </c>
    </row>
    <row r="21" spans="2:32">
      <c r="C21" s="10" t="s">
        <v>37</v>
      </c>
      <c r="H21" s="4" t="s">
        <v>6</v>
      </c>
      <c r="I21" s="7" t="s">
        <v>38</v>
      </c>
      <c r="Q21" s="7" t="s">
        <v>39</v>
      </c>
      <c r="AA21" s="11" t="s">
        <v>68</v>
      </c>
      <c r="AB21" s="4" t="s">
        <v>16</v>
      </c>
    </row>
    <row r="22" spans="2:32" ht="7.5" customHeight="1"/>
    <row r="23" spans="2:32">
      <c r="B23" s="3" t="s">
        <v>41</v>
      </c>
      <c r="C23" s="7" t="s">
        <v>42</v>
      </c>
    </row>
    <row r="24" spans="2:32">
      <c r="C24" s="6" t="s">
        <v>43</v>
      </c>
    </row>
    <row r="25" spans="2:32" ht="7.5" customHeight="1"/>
    <row r="26" spans="2:32">
      <c r="B26" s="7" t="s">
        <v>44</v>
      </c>
    </row>
    <row r="27" spans="2:32" ht="2.25" customHeight="1"/>
    <row r="28" spans="2:32">
      <c r="C28" s="14" t="s">
        <v>68</v>
      </c>
      <c r="D28" s="7" t="s">
        <v>45</v>
      </c>
      <c r="I28" s="14" t="s">
        <v>68</v>
      </c>
      <c r="J28" s="7" t="s">
        <v>46</v>
      </c>
      <c r="O28" s="14" t="s">
        <v>68</v>
      </c>
      <c r="P28" s="7" t="s">
        <v>47</v>
      </c>
      <c r="U28" s="14" t="s">
        <v>68</v>
      </c>
      <c r="V28" s="7" t="s">
        <v>48</v>
      </c>
    </row>
    <row r="29" spans="2:32" ht="2.25" customHeight="1"/>
    <row r="30" spans="2:32" ht="7.5" customHeight="1"/>
    <row r="31" spans="2:32">
      <c r="B31" s="7" t="s">
        <v>49</v>
      </c>
    </row>
    <row r="32" spans="2:32">
      <c r="C32" s="6" t="s">
        <v>50</v>
      </c>
    </row>
    <row r="33" spans="2:28">
      <c r="C33" s="6" t="s">
        <v>51</v>
      </c>
    </row>
    <row r="34" spans="2:28" ht="7.5" customHeight="1"/>
    <row r="35" spans="2:28">
      <c r="B35" s="7" t="s">
        <v>52</v>
      </c>
    </row>
    <row r="36" spans="2:28">
      <c r="C36" s="6" t="s">
        <v>53</v>
      </c>
    </row>
    <row r="37" spans="2:28">
      <c r="C37" s="7" t="s">
        <v>54</v>
      </c>
    </row>
    <row r="38" spans="2:28" ht="7.5" customHeight="1"/>
    <row r="39" spans="2:28">
      <c r="B39" s="7" t="s">
        <v>55</v>
      </c>
    </row>
    <row r="40" spans="2:28">
      <c r="C40" s="6" t="s">
        <v>56</v>
      </c>
    </row>
    <row r="41" spans="2:28" ht="3.75" customHeight="1">
      <c r="C41" s="6"/>
    </row>
    <row r="42" spans="2:28">
      <c r="L42" s="564">
        <f>IF(I7="","        년        월      일",I7)</f>
        <v>44591</v>
      </c>
      <c r="M42" s="564"/>
      <c r="N42" s="564"/>
      <c r="O42" s="564"/>
      <c r="P42" s="564"/>
      <c r="Q42" s="564"/>
      <c r="R42" s="564"/>
      <c r="S42" s="564"/>
    </row>
    <row r="43" spans="2:28" ht="3.75" customHeight="1"/>
    <row r="44" spans="2:28" ht="21" customHeight="1">
      <c r="B44" s="7" t="s">
        <v>57</v>
      </c>
      <c r="E44" s="565" t="s">
        <v>58</v>
      </c>
      <c r="F44" s="565"/>
      <c r="G44" s="565"/>
      <c r="H44" s="3" t="s">
        <v>6</v>
      </c>
      <c r="I44" s="561" t="str">
        <f>IF(A4="","",A4)</f>
        <v>호텔디자이너스 동대문</v>
      </c>
      <c r="J44" s="561"/>
      <c r="K44" s="561"/>
      <c r="L44" s="561"/>
      <c r="M44" s="561"/>
      <c r="N44" s="561"/>
      <c r="O44" s="561"/>
      <c r="P44" s="561"/>
      <c r="Q44" s="561"/>
      <c r="R44" s="561"/>
      <c r="S44" s="7" t="s">
        <v>61</v>
      </c>
      <c r="U44" s="560" t="str">
        <f>IF('0 - 회사등록'!C13="","",'0 - 회사등록'!C13)</f>
        <v>02) 2271-3506</v>
      </c>
      <c r="V44" s="560"/>
      <c r="W44" s="560"/>
      <c r="X44" s="560"/>
      <c r="Y44" s="560"/>
      <c r="Z44" s="560"/>
      <c r="AA44" s="560"/>
      <c r="AB44" s="7" t="s">
        <v>16</v>
      </c>
    </row>
    <row r="45" spans="2:28" ht="21" customHeight="1">
      <c r="E45" s="565" t="s">
        <v>59</v>
      </c>
      <c r="F45" s="565"/>
      <c r="G45" s="565"/>
      <c r="H45" s="3" t="s">
        <v>6</v>
      </c>
      <c r="I45" s="561" t="str">
        <f>I9</f>
        <v>서울시 중구 퇴계로 306 (쌍림동270-2)</v>
      </c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</row>
    <row r="46" spans="2:28" ht="21" customHeight="1">
      <c r="E46" s="565" t="s">
        <v>60</v>
      </c>
      <c r="F46" s="565"/>
      <c r="G46" s="565"/>
      <c r="H46" s="3" t="s">
        <v>6</v>
      </c>
      <c r="I46" s="560" t="str">
        <f>IF('0 - 회사등록'!C12="","",'0 - 회사등록'!C12)</f>
        <v>주언규</v>
      </c>
      <c r="J46" s="560"/>
      <c r="K46" s="560"/>
      <c r="L46" s="560"/>
      <c r="M46" s="560"/>
      <c r="N46" s="560"/>
      <c r="O46" s="560"/>
      <c r="P46" s="560"/>
      <c r="Q46" s="560"/>
      <c r="R46" s="560"/>
      <c r="S46" s="12" t="s">
        <v>62</v>
      </c>
    </row>
    <row r="47" spans="2:28" ht="14.25" customHeight="1"/>
    <row r="48" spans="2:28" ht="21" customHeight="1">
      <c r="B48" s="7" t="s">
        <v>63</v>
      </c>
      <c r="E48" s="565" t="s">
        <v>59</v>
      </c>
      <c r="F48" s="565"/>
      <c r="G48" s="565"/>
      <c r="H48" s="3" t="s">
        <v>6</v>
      </c>
      <c r="I48" s="561" t="str">
        <f>IF('0 - 회사등록'!C18="","",'0 - 회사등록'!C18)</f>
        <v>충남 천안시 서북구 두정동 1369번지 청풍프라자 6층</v>
      </c>
      <c r="J48" s="561"/>
      <c r="K48" s="561"/>
      <c r="L48" s="561"/>
      <c r="M48" s="561"/>
      <c r="N48" s="561"/>
      <c r="O48" s="561"/>
      <c r="P48" s="561"/>
      <c r="Q48" s="561"/>
      <c r="R48" s="561"/>
      <c r="S48" s="561"/>
      <c r="T48" s="561"/>
      <c r="U48" s="561"/>
      <c r="V48" s="561"/>
      <c r="W48" s="561"/>
      <c r="X48" s="561"/>
      <c r="Y48" s="561"/>
      <c r="Z48" s="561"/>
      <c r="AA48" s="561"/>
      <c r="AB48" s="561"/>
    </row>
    <row r="49" spans="5:28" ht="21" customHeight="1">
      <c r="E49" s="565" t="s">
        <v>64</v>
      </c>
      <c r="F49" s="565"/>
      <c r="G49" s="565"/>
      <c r="H49" s="3" t="s">
        <v>6</v>
      </c>
      <c r="I49" s="561" t="str">
        <f>IF('0 - 회사등록'!C20="","",'0 - 회사등록'!C20)</f>
        <v>010-8957-5106</v>
      </c>
      <c r="J49" s="561"/>
      <c r="K49" s="561"/>
      <c r="L49" s="561"/>
      <c r="M49" s="561"/>
      <c r="N49" s="561"/>
      <c r="O49" s="561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5:28" ht="21" customHeight="1">
      <c r="E50" s="565" t="s">
        <v>65</v>
      </c>
      <c r="F50" s="565"/>
      <c r="G50" s="565"/>
      <c r="H50" s="3" t="s">
        <v>6</v>
      </c>
      <c r="I50" s="560" t="str">
        <f>IF(Q4="","",Q4)</f>
        <v>주선우</v>
      </c>
      <c r="J50" s="560"/>
      <c r="K50" s="560"/>
      <c r="L50" s="560"/>
      <c r="M50" s="560"/>
      <c r="N50" s="560"/>
      <c r="O50" s="560"/>
      <c r="P50" s="560"/>
      <c r="Q50" s="560"/>
      <c r="R50" s="560"/>
      <c r="S50" s="12" t="s">
        <v>62</v>
      </c>
    </row>
  </sheetData>
  <mergeCells count="50">
    <mergeCell ref="Q4:S4"/>
    <mergeCell ref="A4:H4"/>
    <mergeCell ref="F2:W2"/>
    <mergeCell ref="C7:G7"/>
    <mergeCell ref="C9:G9"/>
    <mergeCell ref="C10:G10"/>
    <mergeCell ref="C11:G11"/>
    <mergeCell ref="I7:O7"/>
    <mergeCell ref="L11:M11"/>
    <mergeCell ref="I11:K11"/>
    <mergeCell ref="I9:AB9"/>
    <mergeCell ref="Z11:AB11"/>
    <mergeCell ref="I10:AB10"/>
    <mergeCell ref="N8:R8"/>
    <mergeCell ref="U8:Y8"/>
    <mergeCell ref="C12:G12"/>
    <mergeCell ref="K12:L12"/>
    <mergeCell ref="C13:G13"/>
    <mergeCell ref="N11:P11"/>
    <mergeCell ref="V11:X11"/>
    <mergeCell ref="X12:Z12"/>
    <mergeCell ref="K18:Q18"/>
    <mergeCell ref="T17:Z17"/>
    <mergeCell ref="T18:Z18"/>
    <mergeCell ref="C15:G15"/>
    <mergeCell ref="P14:V14"/>
    <mergeCell ref="P15:V15"/>
    <mergeCell ref="Z15:AA15"/>
    <mergeCell ref="M15:N15"/>
    <mergeCell ref="C14:G14"/>
    <mergeCell ref="L14:M14"/>
    <mergeCell ref="M16:N16"/>
    <mergeCell ref="R16:S16"/>
    <mergeCell ref="K17:Q17"/>
    <mergeCell ref="E50:G50"/>
    <mergeCell ref="I50:R50"/>
    <mergeCell ref="I48:AB48"/>
    <mergeCell ref="I49:O49"/>
    <mergeCell ref="E46:G46"/>
    <mergeCell ref="I46:R46"/>
    <mergeCell ref="E48:G48"/>
    <mergeCell ref="E49:G49"/>
    <mergeCell ref="U44:AA44"/>
    <mergeCell ref="I45:AB45"/>
    <mergeCell ref="I44:R44"/>
    <mergeCell ref="C20:G20"/>
    <mergeCell ref="P20:S20"/>
    <mergeCell ref="L42:S42"/>
    <mergeCell ref="E44:G44"/>
    <mergeCell ref="E45:G45"/>
  </mergeCells>
  <phoneticPr fontId="2" type="noConversion"/>
  <conditionalFormatting sqref="AF13">
    <cfRule type="cellIs" dxfId="17" priority="1" operator="greaterThan">
      <formula>40</formula>
    </cfRule>
  </conditionalFormatting>
  <pageMargins left="0.31496062992125984" right="0.31496062992125984" top="0.55118110236220474" bottom="0.55118110236220474" header="0.31496062992125984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566D-A95B-4B3C-9AEC-1C77FA6396EA}">
  <dimension ref="A1:AF103"/>
  <sheetViews>
    <sheetView showGridLines="0" workbookViewId="0">
      <selection activeCell="AF15" sqref="AF15"/>
    </sheetView>
  </sheetViews>
  <sheetFormatPr defaultColWidth="3.125" defaultRowHeight="17.25"/>
  <cols>
    <col min="1" max="7" width="3.125" style="7"/>
    <col min="8" max="8" width="1.75" style="7" customWidth="1"/>
    <col min="9" max="30" width="3.125" style="7"/>
    <col min="31" max="31" width="11" style="7" customWidth="1"/>
    <col min="32" max="32" width="15" style="7" bestFit="1" customWidth="1"/>
    <col min="33" max="16384" width="3.125" style="7"/>
  </cols>
  <sheetData>
    <row r="1" spans="1:32" ht="5.25" customHeight="1" thickBot="1"/>
    <row r="2" spans="1:32" s="2" customFormat="1" ht="29.25" customHeight="1" thickTop="1" thickBot="1">
      <c r="F2" s="578" t="s">
        <v>72</v>
      </c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80"/>
    </row>
    <row r="3" spans="1:32" s="2" customFormat="1" ht="14.25" customHeight="1" thickTop="1"/>
    <row r="4" spans="1:32" s="1" customFormat="1">
      <c r="A4" s="577" t="str">
        <f>IF('0 - 회사등록'!C6="","",'0 - 회사등록'!C6)</f>
        <v>호텔디자이너스 동대문</v>
      </c>
      <c r="B4" s="577"/>
      <c r="C4" s="577"/>
      <c r="D4" s="577"/>
      <c r="E4" s="577"/>
      <c r="F4" s="577"/>
      <c r="G4" s="577"/>
      <c r="H4" s="577"/>
      <c r="I4" s="1" t="s">
        <v>0</v>
      </c>
      <c r="Q4" s="577" t="str">
        <f>IF('0 - 회사등록'!C19="","",'0 - 회사등록'!C19)</f>
        <v>주선우</v>
      </c>
      <c r="R4" s="577"/>
      <c r="S4" s="577"/>
      <c r="T4" s="1" t="s">
        <v>1</v>
      </c>
    </row>
    <row r="5" spans="1:32" s="1" customFormat="1">
      <c r="A5" s="1" t="s">
        <v>2</v>
      </c>
    </row>
    <row r="6" spans="1:32" s="1" customFormat="1" ht="7.5" customHeight="1"/>
    <row r="7" spans="1:32" s="1" customFormat="1" ht="16.5" customHeight="1">
      <c r="B7" s="3" t="s">
        <v>3</v>
      </c>
      <c r="C7" s="570" t="s">
        <v>4</v>
      </c>
      <c r="D7" s="570"/>
      <c r="E7" s="570"/>
      <c r="F7" s="570"/>
      <c r="G7" s="570"/>
      <c r="H7" s="8" t="s">
        <v>6</v>
      </c>
      <c r="I7" s="573">
        <f>IF('0 - 회사등록'!C23="","",'0 - 회사등록'!C23)</f>
        <v>44591</v>
      </c>
      <c r="J7" s="573"/>
      <c r="K7" s="573"/>
      <c r="L7" s="573"/>
      <c r="M7" s="573"/>
      <c r="N7" s="573"/>
      <c r="O7" s="573"/>
      <c r="P7" s="1" t="s">
        <v>13</v>
      </c>
      <c r="AE7" s="170" t="str">
        <f>TEXT(I7,"AAAA")</f>
        <v>일요일</v>
      </c>
    </row>
    <row r="8" spans="1:32" s="1" customFormat="1" ht="16.5" customHeight="1">
      <c r="B8" s="3"/>
      <c r="C8" s="5"/>
      <c r="D8" s="17" t="s">
        <v>70</v>
      </c>
      <c r="E8" s="18"/>
      <c r="F8" s="18"/>
      <c r="G8" s="18"/>
      <c r="H8" s="18"/>
      <c r="I8" s="19"/>
      <c r="J8" s="19"/>
      <c r="K8" s="19"/>
      <c r="L8" s="19"/>
      <c r="M8" s="15"/>
      <c r="N8" s="581" t="str">
        <f>IF('0 - 회사등록'!C24="","",'0 - 회사등록'!C23)</f>
        <v/>
      </c>
      <c r="O8" s="581"/>
      <c r="P8" s="581"/>
      <c r="Q8" s="581"/>
      <c r="R8" s="581"/>
      <c r="S8" s="20" t="s">
        <v>13</v>
      </c>
      <c r="T8" s="16"/>
      <c r="U8" s="581" t="str">
        <f>IF('0 - 회사등록'!C24="","",'0 - 회사등록'!C24)</f>
        <v/>
      </c>
      <c r="V8" s="581"/>
      <c r="W8" s="581"/>
      <c r="X8" s="581"/>
      <c r="Y8" s="581"/>
      <c r="Z8" s="20" t="s">
        <v>67</v>
      </c>
    </row>
    <row r="9" spans="1:32" s="1" customFormat="1" ht="16.5" customHeight="1">
      <c r="B9" s="3" t="s">
        <v>7</v>
      </c>
      <c r="C9" s="570" t="s">
        <v>8</v>
      </c>
      <c r="D9" s="570"/>
      <c r="E9" s="570"/>
      <c r="F9" s="570"/>
      <c r="G9" s="570"/>
      <c r="H9" s="8" t="s">
        <v>6</v>
      </c>
      <c r="I9" s="575" t="str">
        <f>IF('0 - 회사등록'!C11="","",'0 - 회사등록'!C11)</f>
        <v>서울시 중구 퇴계로 306 (쌍림동270-2)</v>
      </c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</row>
    <row r="10" spans="1:32" s="1" customFormat="1" ht="16.5" customHeight="1">
      <c r="B10" s="3" t="s">
        <v>9</v>
      </c>
      <c r="C10" s="570" t="s">
        <v>10</v>
      </c>
      <c r="D10" s="570"/>
      <c r="E10" s="570"/>
      <c r="F10" s="570"/>
      <c r="G10" s="570"/>
      <c r="H10" s="8" t="s">
        <v>6</v>
      </c>
      <c r="I10" s="575" t="str">
        <f>IF('0 - 회사등록'!C27="","",'0 - 회사등록'!C27)</f>
        <v>호텔 서비스원</v>
      </c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F10" s="434" t="s">
        <v>993</v>
      </c>
    </row>
    <row r="11" spans="1:32" s="1" customFormat="1" ht="16.5" customHeight="1">
      <c r="B11" s="3" t="s">
        <v>11</v>
      </c>
      <c r="C11" s="570" t="s">
        <v>12</v>
      </c>
      <c r="D11" s="570"/>
      <c r="E11" s="570"/>
      <c r="F11" s="570"/>
      <c r="G11" s="570"/>
      <c r="H11" s="8" t="s">
        <v>6</v>
      </c>
      <c r="I11" s="572">
        <f>IF('0 - 회사등록'!C30="","",'0 - 회사등록'!C30)</f>
        <v>0.375</v>
      </c>
      <c r="J11" s="572"/>
      <c r="K11" s="572"/>
      <c r="L11" s="574" t="s">
        <v>13</v>
      </c>
      <c r="M11" s="574"/>
      <c r="N11" s="572">
        <f>IF('0 - 회사등록'!C31="","",'0 - 회사등록'!C31)</f>
        <v>0.75</v>
      </c>
      <c r="O11" s="572"/>
      <c r="P11" s="572"/>
      <c r="Q11" s="1" t="s">
        <v>14</v>
      </c>
      <c r="V11" s="572">
        <f>IF('0 - 회사등록'!C34="","",'0 - 회사등록'!C34)</f>
        <v>0.5</v>
      </c>
      <c r="W11" s="572"/>
      <c r="X11" s="572"/>
      <c r="Y11" s="6" t="s">
        <v>15</v>
      </c>
      <c r="Z11" s="572">
        <f>IF('0 - 회사등록'!C35="","",'0 - 회사등록'!C35)</f>
        <v>0.54166666666666663</v>
      </c>
      <c r="AA11" s="572"/>
      <c r="AB11" s="572"/>
      <c r="AC11" s="1" t="s">
        <v>16</v>
      </c>
      <c r="AF11" s="435">
        <f>N11-I11-(Z11-V11)</f>
        <v>0.33333333333333337</v>
      </c>
    </row>
    <row r="12" spans="1:32" s="2" customFormat="1" ht="16.5" customHeight="1">
      <c r="B12" s="3" t="s">
        <v>17</v>
      </c>
      <c r="C12" s="570" t="s">
        <v>5</v>
      </c>
      <c r="D12" s="570"/>
      <c r="E12" s="570"/>
      <c r="F12" s="570"/>
      <c r="G12" s="570"/>
      <c r="H12" s="8" t="s">
        <v>6</v>
      </c>
      <c r="I12" s="7" t="s">
        <v>18</v>
      </c>
      <c r="J12" s="7"/>
      <c r="K12" s="571">
        <f>IF('0 - 회사등록'!C40="","",'0 - 회사등록'!C40)</f>
        <v>5</v>
      </c>
      <c r="L12" s="571"/>
      <c r="M12" s="7" t="s">
        <v>20</v>
      </c>
      <c r="N12" s="7"/>
      <c r="O12" s="7"/>
      <c r="P12" s="7"/>
      <c r="Q12" s="7"/>
      <c r="R12" s="7"/>
      <c r="S12" s="7"/>
      <c r="T12" s="7" t="s">
        <v>19</v>
      </c>
      <c r="U12" s="7"/>
      <c r="V12" s="7"/>
      <c r="W12" s="7"/>
      <c r="X12" s="571" t="str">
        <f>IF('0 - 회사등록'!C41="","",'0 - 회사등록'!C41)</f>
        <v>일요일</v>
      </c>
      <c r="Y12" s="571"/>
      <c r="Z12" s="571"/>
      <c r="AA12" s="7" t="str">
        <f>IF('0 - 회사등록'!C41="","요일","")</f>
        <v/>
      </c>
      <c r="AB12" s="7"/>
      <c r="AC12" s="7"/>
      <c r="AF12" s="436" t="s">
        <v>994</v>
      </c>
    </row>
    <row r="13" spans="1:32" s="2" customFormat="1" ht="16.5" customHeight="1">
      <c r="B13" s="3" t="s">
        <v>23</v>
      </c>
      <c r="C13" s="570" t="s">
        <v>24</v>
      </c>
      <c r="D13" s="570"/>
      <c r="E13" s="570"/>
      <c r="F13" s="570"/>
      <c r="G13" s="570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F13" s="437">
        <f>(HOUR(AF11)+(MINUTE(AF11)/60))*K12</f>
        <v>40</v>
      </c>
    </row>
    <row r="14" spans="1:32" ht="16.5" customHeight="1">
      <c r="C14" s="562" t="s">
        <v>25</v>
      </c>
      <c r="D14" s="562"/>
      <c r="E14" s="562"/>
      <c r="F14" s="562"/>
      <c r="G14" s="562"/>
      <c r="H14" s="8"/>
      <c r="J14" s="8" t="s">
        <v>6</v>
      </c>
      <c r="K14" s="21" t="s">
        <v>29</v>
      </c>
      <c r="L14" s="569" t="s">
        <v>71</v>
      </c>
      <c r="M14" s="569"/>
      <c r="N14" s="22" t="s">
        <v>16</v>
      </c>
      <c r="P14" s="566">
        <v>1914440</v>
      </c>
      <c r="Q14" s="566"/>
      <c r="R14" s="566"/>
      <c r="S14" s="566"/>
      <c r="T14" s="566"/>
      <c r="U14" s="566"/>
      <c r="V14" s="566"/>
      <c r="W14" s="7" t="s">
        <v>28</v>
      </c>
    </row>
    <row r="15" spans="1:32" ht="16.5" customHeight="1">
      <c r="C15" s="562" t="s">
        <v>26</v>
      </c>
      <c r="D15" s="562"/>
      <c r="E15" s="562"/>
      <c r="F15" s="562"/>
      <c r="G15" s="562"/>
      <c r="H15" s="8"/>
      <c r="J15" s="8" t="s">
        <v>6</v>
      </c>
      <c r="K15" s="7" t="s">
        <v>30</v>
      </c>
      <c r="M15" s="568"/>
      <c r="N15" s="568"/>
      <c r="O15" s="7" t="s">
        <v>31</v>
      </c>
      <c r="P15" s="566"/>
      <c r="Q15" s="566"/>
      <c r="R15" s="566"/>
      <c r="S15" s="566"/>
      <c r="T15" s="566"/>
      <c r="U15" s="566"/>
      <c r="V15" s="566"/>
      <c r="W15" s="7" t="s">
        <v>32</v>
      </c>
      <c r="X15" s="7" t="s">
        <v>33</v>
      </c>
      <c r="Z15" s="567" t="s">
        <v>68</v>
      </c>
      <c r="AA15" s="567"/>
      <c r="AB15" s="7" t="s">
        <v>16</v>
      </c>
      <c r="AF15" s="7" t="s">
        <v>1220</v>
      </c>
    </row>
    <row r="16" spans="1:32" ht="16.5" customHeight="1">
      <c r="C16" s="6" t="s">
        <v>27</v>
      </c>
      <c r="J16" s="8" t="s">
        <v>6</v>
      </c>
      <c r="K16" s="7" t="s">
        <v>30</v>
      </c>
      <c r="M16" s="568"/>
      <c r="N16" s="568"/>
      <c r="O16" s="7" t="s">
        <v>31</v>
      </c>
      <c r="P16" s="7" t="s">
        <v>33</v>
      </c>
      <c r="R16" s="567" t="s">
        <v>68</v>
      </c>
      <c r="S16" s="567"/>
      <c r="T16" s="7" t="s">
        <v>16</v>
      </c>
    </row>
    <row r="17" spans="2:32" ht="16.5" customHeight="1">
      <c r="K17" s="566"/>
      <c r="L17" s="566"/>
      <c r="M17" s="566"/>
      <c r="N17" s="566"/>
      <c r="O17" s="566"/>
      <c r="P17" s="566"/>
      <c r="Q17" s="566"/>
      <c r="R17" s="7" t="s">
        <v>32</v>
      </c>
      <c r="T17" s="566"/>
      <c r="U17" s="566"/>
      <c r="V17" s="566"/>
      <c r="W17" s="566"/>
      <c r="X17" s="566"/>
      <c r="Y17" s="566"/>
      <c r="Z17" s="566"/>
      <c r="AA17" s="7" t="s">
        <v>28</v>
      </c>
    </row>
    <row r="18" spans="2:32" ht="16.5" customHeight="1">
      <c r="K18" s="566"/>
      <c r="L18" s="566"/>
      <c r="M18" s="566"/>
      <c r="N18" s="566"/>
      <c r="O18" s="566"/>
      <c r="P18" s="566"/>
      <c r="Q18" s="566"/>
      <c r="R18" s="7" t="s">
        <v>32</v>
      </c>
      <c r="T18" s="566"/>
      <c r="U18" s="566"/>
      <c r="V18" s="566"/>
      <c r="W18" s="566"/>
      <c r="X18" s="566"/>
      <c r="Y18" s="566"/>
      <c r="Z18" s="566"/>
      <c r="AA18" s="7" t="s">
        <v>28</v>
      </c>
    </row>
    <row r="19" spans="2:32" ht="7.5" customHeight="1"/>
    <row r="20" spans="2:32" ht="16.5" customHeight="1">
      <c r="C20" s="562" t="s">
        <v>34</v>
      </c>
      <c r="D20" s="562"/>
      <c r="E20" s="562"/>
      <c r="F20" s="562"/>
      <c r="G20" s="562"/>
      <c r="H20" s="8" t="s">
        <v>6</v>
      </c>
      <c r="I20" s="7" t="s">
        <v>35</v>
      </c>
      <c r="P20" s="563" t="s">
        <v>40</v>
      </c>
      <c r="Q20" s="563"/>
      <c r="R20" s="563"/>
      <c r="S20" s="563"/>
      <c r="T20" s="7" t="s">
        <v>36</v>
      </c>
    </row>
    <row r="21" spans="2:32" ht="16.5" customHeight="1">
      <c r="C21" s="10" t="s">
        <v>37</v>
      </c>
      <c r="H21" s="8" t="s">
        <v>6</v>
      </c>
      <c r="I21" s="7" t="s">
        <v>38</v>
      </c>
      <c r="Q21" s="7" t="s">
        <v>39</v>
      </c>
      <c r="AA21" s="13" t="s">
        <v>68</v>
      </c>
      <c r="AB21" s="8" t="s">
        <v>16</v>
      </c>
      <c r="AF21" s="7" t="s">
        <v>1210</v>
      </c>
    </row>
    <row r="22" spans="2:32" ht="3.75" customHeight="1"/>
    <row r="23" spans="2:32" ht="16.5" customHeight="1">
      <c r="B23" s="3" t="s">
        <v>41</v>
      </c>
      <c r="C23" s="7" t="s">
        <v>42</v>
      </c>
      <c r="AF23" s="7" t="s">
        <v>1211</v>
      </c>
    </row>
    <row r="24" spans="2:32" ht="16.5" customHeight="1">
      <c r="C24" s="6" t="s">
        <v>43</v>
      </c>
      <c r="AF24" s="7" t="s">
        <v>1212</v>
      </c>
    </row>
    <row r="25" spans="2:32" ht="3.75" customHeight="1"/>
    <row r="26" spans="2:32" ht="16.5" customHeight="1">
      <c r="B26" s="3" t="s">
        <v>73</v>
      </c>
      <c r="C26" s="7" t="s">
        <v>74</v>
      </c>
      <c r="AF26" s="7" t="s">
        <v>1213</v>
      </c>
    </row>
    <row r="27" spans="2:32" ht="16.5" customHeight="1">
      <c r="B27" s="3"/>
      <c r="C27" s="6" t="s">
        <v>75</v>
      </c>
      <c r="Q27" s="582" t="s">
        <v>77</v>
      </c>
      <c r="R27" s="582"/>
      <c r="S27" s="582"/>
      <c r="T27" s="582"/>
    </row>
    <row r="28" spans="2:32" ht="16.5" customHeight="1">
      <c r="C28" s="6" t="s">
        <v>76</v>
      </c>
      <c r="Q28" s="582" t="s">
        <v>77</v>
      </c>
      <c r="R28" s="582"/>
      <c r="S28" s="582"/>
      <c r="T28" s="582"/>
    </row>
    <row r="29" spans="2:32" ht="3.75" customHeight="1"/>
    <row r="30" spans="2:32">
      <c r="B30" s="7" t="s">
        <v>78</v>
      </c>
    </row>
    <row r="31" spans="2:32" ht="2.25" customHeight="1"/>
    <row r="32" spans="2:32">
      <c r="C32" s="14" t="s">
        <v>68</v>
      </c>
      <c r="D32" s="7" t="s">
        <v>45</v>
      </c>
      <c r="I32" s="14" t="s">
        <v>68</v>
      </c>
      <c r="J32" s="7" t="s">
        <v>46</v>
      </c>
      <c r="O32" s="14" t="s">
        <v>68</v>
      </c>
      <c r="P32" s="7" t="s">
        <v>47</v>
      </c>
      <c r="U32" s="14" t="s">
        <v>68</v>
      </c>
      <c r="V32" s="7" t="s">
        <v>48</v>
      </c>
    </row>
    <row r="33" spans="2:19" ht="2.25" customHeight="1"/>
    <row r="34" spans="2:19" ht="3.75" customHeight="1"/>
    <row r="35" spans="2:19" ht="16.5" customHeight="1">
      <c r="B35" s="7" t="s">
        <v>79</v>
      </c>
    </row>
    <row r="36" spans="2:19" ht="16.5" customHeight="1">
      <c r="C36" s="6" t="s">
        <v>50</v>
      </c>
    </row>
    <row r="37" spans="2:19" ht="16.5" customHeight="1">
      <c r="C37" s="6" t="s">
        <v>80</v>
      </c>
    </row>
    <row r="38" spans="2:19" ht="7.5" customHeight="1"/>
    <row r="39" spans="2:19" ht="16.5" customHeight="1">
      <c r="B39" s="7" t="s">
        <v>52</v>
      </c>
    </row>
    <row r="40" spans="2:19" ht="16.5" customHeight="1">
      <c r="C40" s="6" t="s">
        <v>53</v>
      </c>
    </row>
    <row r="41" spans="2:19" ht="16.5" customHeight="1">
      <c r="C41" s="7" t="s">
        <v>54</v>
      </c>
    </row>
    <row r="42" spans="2:19" ht="3.75" customHeight="1"/>
    <row r="43" spans="2:19" ht="16.5" customHeight="1">
      <c r="B43" s="7" t="s">
        <v>55</v>
      </c>
    </row>
    <row r="44" spans="2:19" ht="16.5" customHeight="1">
      <c r="C44" s="6" t="s">
        <v>81</v>
      </c>
    </row>
    <row r="45" spans="2:19" ht="16.5" customHeight="1">
      <c r="C45" s="6" t="s">
        <v>82</v>
      </c>
    </row>
    <row r="46" spans="2:19" ht="3.75" customHeight="1">
      <c r="C46" s="6"/>
    </row>
    <row r="47" spans="2:19">
      <c r="L47" s="564">
        <f>IF(I7="","        년        월      일",I7)</f>
        <v>44591</v>
      </c>
      <c r="M47" s="564"/>
      <c r="N47" s="564"/>
      <c r="O47" s="564"/>
      <c r="P47" s="564"/>
      <c r="Q47" s="564"/>
      <c r="R47" s="564"/>
      <c r="S47" s="564"/>
    </row>
    <row r="48" spans="2:19" ht="3.75" customHeight="1"/>
    <row r="49" spans="1:28" ht="16.5" customHeight="1">
      <c r="B49" s="7" t="s">
        <v>57</v>
      </c>
      <c r="E49" s="565" t="s">
        <v>58</v>
      </c>
      <c r="F49" s="565"/>
      <c r="G49" s="565"/>
      <c r="H49" s="3" t="s">
        <v>6</v>
      </c>
      <c r="I49" s="561" t="str">
        <f>IF(A4="","",A4)</f>
        <v>호텔디자이너스 동대문</v>
      </c>
      <c r="J49" s="561"/>
      <c r="K49" s="561"/>
      <c r="L49" s="561"/>
      <c r="M49" s="561"/>
      <c r="N49" s="561"/>
      <c r="O49" s="561"/>
      <c r="P49" s="561"/>
      <c r="Q49" s="561"/>
      <c r="R49" s="561"/>
      <c r="S49" s="7" t="s">
        <v>61</v>
      </c>
      <c r="U49" s="560" t="str">
        <f>IF('0 - 회사등록'!C13="","",'0 - 회사등록'!C13)</f>
        <v>02) 2271-3506</v>
      </c>
      <c r="V49" s="560"/>
      <c r="W49" s="560"/>
      <c r="X49" s="560"/>
      <c r="Y49" s="560"/>
      <c r="Z49" s="560"/>
      <c r="AA49" s="560"/>
      <c r="AB49" s="7" t="s">
        <v>16</v>
      </c>
    </row>
    <row r="50" spans="1:28" ht="16.5" customHeight="1">
      <c r="E50" s="565" t="s">
        <v>59</v>
      </c>
      <c r="F50" s="565"/>
      <c r="G50" s="565"/>
      <c r="H50" s="3" t="s">
        <v>6</v>
      </c>
      <c r="I50" s="561" t="str">
        <f>IF(I9="","",I9)</f>
        <v>서울시 중구 퇴계로 306 (쌍림동270-2)</v>
      </c>
      <c r="J50" s="561"/>
      <c r="K50" s="561"/>
      <c r="L50" s="561"/>
      <c r="M50" s="561"/>
      <c r="N50" s="561"/>
      <c r="O50" s="561"/>
      <c r="P50" s="561"/>
      <c r="Q50" s="561"/>
      <c r="R50" s="561"/>
      <c r="S50" s="561"/>
      <c r="T50" s="561"/>
      <c r="U50" s="561"/>
      <c r="V50" s="561"/>
      <c r="W50" s="561"/>
      <c r="X50" s="561"/>
      <c r="Y50" s="561"/>
      <c r="Z50" s="561"/>
      <c r="AA50" s="561"/>
      <c r="AB50" s="561"/>
    </row>
    <row r="51" spans="1:28" ht="16.5" customHeight="1">
      <c r="E51" s="565" t="s">
        <v>60</v>
      </c>
      <c r="F51" s="565"/>
      <c r="G51" s="565"/>
      <c r="H51" s="3" t="s">
        <v>6</v>
      </c>
      <c r="I51" s="560" t="str">
        <f>IF('0 - 회사등록'!C12="","",'0 - 회사등록'!C12)</f>
        <v>주언규</v>
      </c>
      <c r="J51" s="560"/>
      <c r="K51" s="560"/>
      <c r="L51" s="560"/>
      <c r="M51" s="560"/>
      <c r="N51" s="560"/>
      <c r="O51" s="560"/>
      <c r="P51" s="560"/>
      <c r="Q51" s="560"/>
      <c r="R51" s="560"/>
      <c r="S51" s="12" t="s">
        <v>62</v>
      </c>
    </row>
    <row r="52" spans="1:28" ht="7.5" customHeight="1"/>
    <row r="53" spans="1:28" ht="21" customHeight="1">
      <c r="B53" s="7" t="s">
        <v>63</v>
      </c>
      <c r="E53" s="565" t="s">
        <v>59</v>
      </c>
      <c r="F53" s="565"/>
      <c r="G53" s="565"/>
      <c r="H53" s="3" t="s">
        <v>6</v>
      </c>
      <c r="I53" s="561" t="str">
        <f>IF('0 - 회사등록'!C18="","",'0 - 회사등록'!C18)</f>
        <v>충남 천안시 서북구 두정동 1369번지 청풍프라자 6층</v>
      </c>
      <c r="J53" s="561"/>
      <c r="K53" s="561"/>
      <c r="L53" s="561"/>
      <c r="M53" s="561"/>
      <c r="N53" s="561"/>
      <c r="O53" s="561"/>
      <c r="P53" s="561"/>
      <c r="Q53" s="561"/>
      <c r="R53" s="561"/>
      <c r="S53" s="561"/>
      <c r="T53" s="561"/>
      <c r="U53" s="561"/>
      <c r="V53" s="561"/>
      <c r="W53" s="561"/>
      <c r="X53" s="561"/>
      <c r="Y53" s="561"/>
      <c r="Z53" s="561"/>
      <c r="AA53" s="561"/>
      <c r="AB53" s="561"/>
    </row>
    <row r="54" spans="1:28" ht="16.5" customHeight="1">
      <c r="E54" s="565" t="s">
        <v>64</v>
      </c>
      <c r="F54" s="565"/>
      <c r="G54" s="565"/>
      <c r="H54" s="3" t="s">
        <v>6</v>
      </c>
      <c r="I54" s="561" t="str">
        <f>IF('0 - 회사등록'!C20="","",'0 - 회사등록'!C20)</f>
        <v>010-8957-5106</v>
      </c>
      <c r="J54" s="561"/>
      <c r="K54" s="561"/>
      <c r="L54" s="561"/>
      <c r="M54" s="561"/>
      <c r="N54" s="561"/>
      <c r="O54" s="561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</row>
    <row r="55" spans="1:28" ht="16.5" customHeight="1">
      <c r="E55" s="565" t="s">
        <v>65</v>
      </c>
      <c r="F55" s="565"/>
      <c r="G55" s="565"/>
      <c r="H55" s="3" t="s">
        <v>6</v>
      </c>
      <c r="I55" s="560" t="str">
        <f>IF(Q4="","",Q4)</f>
        <v>주선우</v>
      </c>
      <c r="J55" s="560"/>
      <c r="K55" s="560"/>
      <c r="L55" s="560"/>
      <c r="M55" s="560"/>
      <c r="N55" s="560"/>
      <c r="O55" s="560"/>
      <c r="P55" s="560"/>
      <c r="Q55" s="560"/>
      <c r="R55" s="560"/>
      <c r="S55" s="12" t="s">
        <v>62</v>
      </c>
    </row>
    <row r="56" spans="1:28" ht="16.5" customHeight="1" thickBot="1">
      <c r="E56" s="8"/>
      <c r="F56" s="8"/>
      <c r="G56" s="8"/>
      <c r="H56" s="3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12"/>
    </row>
    <row r="57" spans="1:28" ht="27.75" thickTop="1" thickBot="1">
      <c r="A57" s="2"/>
      <c r="B57" s="2"/>
      <c r="C57" s="2"/>
      <c r="D57" s="2"/>
      <c r="E57" s="2"/>
      <c r="F57" s="2"/>
      <c r="G57" s="2"/>
      <c r="H57" s="2"/>
      <c r="I57" s="585" t="s">
        <v>83</v>
      </c>
      <c r="J57" s="586"/>
      <c r="K57" s="586"/>
      <c r="L57" s="586"/>
      <c r="M57" s="586"/>
      <c r="N57" s="586"/>
      <c r="O57" s="586"/>
      <c r="P57" s="586"/>
      <c r="Q57" s="586"/>
      <c r="R57" s="586"/>
      <c r="S57" s="586"/>
      <c r="T57" s="587"/>
      <c r="U57" s="2"/>
      <c r="V57" s="2"/>
      <c r="W57" s="2"/>
      <c r="X57" s="2"/>
      <c r="Y57" s="2"/>
      <c r="Z57" s="2"/>
      <c r="AA57" s="2"/>
      <c r="AB57" s="2"/>
    </row>
    <row r="58" spans="1:28" ht="20.25" thickTop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>
      <c r="A60" s="1"/>
      <c r="B60" s="1" t="s">
        <v>84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7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>
      <c r="A62" s="1"/>
      <c r="B62" s="1"/>
      <c r="C62" s="583" t="s">
        <v>85</v>
      </c>
      <c r="D62" s="583"/>
      <c r="E62" s="583"/>
      <c r="F62" s="583"/>
      <c r="G62" s="5" t="s">
        <v>6</v>
      </c>
      <c r="H62" s="584"/>
      <c r="I62" s="584"/>
      <c r="J62" s="584"/>
      <c r="K62" s="584"/>
      <c r="L62" s="584"/>
      <c r="M62" s="584"/>
      <c r="N62" s="584"/>
      <c r="O62" s="584"/>
      <c r="P62" s="584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7.5" customHeight="1">
      <c r="A63" s="1"/>
      <c r="B63" s="1"/>
      <c r="C63" s="25"/>
      <c r="D63" s="25"/>
      <c r="E63" s="25"/>
      <c r="F63" s="2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>
      <c r="A64" s="1"/>
      <c r="B64" s="1"/>
      <c r="C64" s="583" t="s">
        <v>86</v>
      </c>
      <c r="D64" s="583"/>
      <c r="E64" s="583"/>
      <c r="F64" s="583"/>
      <c r="G64" s="5" t="s">
        <v>6</v>
      </c>
      <c r="H64" s="581"/>
      <c r="I64" s="581"/>
      <c r="J64" s="581"/>
      <c r="K64" s="581"/>
      <c r="L64" s="581"/>
      <c r="M64" s="581"/>
      <c r="N64" s="581"/>
      <c r="O64" s="581"/>
      <c r="P64" s="58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7.5" customHeight="1">
      <c r="A65" s="1"/>
      <c r="B65" s="1"/>
      <c r="C65" s="25"/>
      <c r="D65" s="25"/>
      <c r="E65" s="25"/>
      <c r="F65" s="2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>
      <c r="A66" s="1"/>
      <c r="B66" s="1"/>
      <c r="C66" s="583" t="s">
        <v>88</v>
      </c>
      <c r="D66" s="583"/>
      <c r="E66" s="583"/>
      <c r="F66" s="583"/>
      <c r="G66" s="5" t="s">
        <v>6</v>
      </c>
      <c r="H66" s="588"/>
      <c r="I66" s="588"/>
      <c r="J66" s="588"/>
      <c r="K66" s="588"/>
      <c r="L66" s="588"/>
      <c r="M66" s="588"/>
      <c r="N66" s="588"/>
      <c r="O66" s="588"/>
      <c r="P66" s="588"/>
      <c r="Q66" s="588"/>
      <c r="R66" s="588"/>
      <c r="S66" s="588"/>
      <c r="T66" s="588"/>
      <c r="U66" s="588"/>
      <c r="V66" s="588"/>
      <c r="W66" s="588"/>
      <c r="X66" s="588"/>
      <c r="Y66" s="588"/>
      <c r="Z66" s="1"/>
      <c r="AA66" s="1"/>
      <c r="AB66" s="1"/>
    </row>
    <row r="67" spans="1:28" ht="7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9.5">
      <c r="A68" s="2"/>
      <c r="B68" s="2"/>
      <c r="C68" s="583" t="s">
        <v>89</v>
      </c>
      <c r="D68" s="583"/>
      <c r="E68" s="583"/>
      <c r="F68" s="583"/>
      <c r="G68" s="5" t="s">
        <v>6</v>
      </c>
      <c r="H68" s="589"/>
      <c r="I68" s="589"/>
      <c r="J68" s="589"/>
      <c r="K68" s="589"/>
      <c r="L68" s="589"/>
      <c r="M68" s="589"/>
      <c r="N68" s="589"/>
      <c r="O68" s="589"/>
      <c r="P68" s="589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7.5" customHeight="1"/>
    <row r="70" spans="1:28">
      <c r="C70" s="583" t="s">
        <v>90</v>
      </c>
      <c r="D70" s="583"/>
      <c r="E70" s="583"/>
      <c r="F70" s="583"/>
      <c r="G70" s="583"/>
      <c r="H70" s="583"/>
      <c r="I70" s="583"/>
      <c r="J70" s="5" t="s">
        <v>6</v>
      </c>
      <c r="K70" s="589"/>
      <c r="L70" s="589"/>
      <c r="M70" s="589"/>
      <c r="N70" s="589"/>
      <c r="O70" s="589"/>
      <c r="P70" s="589"/>
      <c r="Q70" s="589"/>
      <c r="R70" s="589"/>
      <c r="S70" s="589"/>
    </row>
    <row r="73" spans="1:28">
      <c r="B73" s="1" t="s">
        <v>91</v>
      </c>
    </row>
    <row r="74" spans="1:28" ht="7.5" customHeight="1"/>
    <row r="75" spans="1:28">
      <c r="C75" s="583" t="s">
        <v>85</v>
      </c>
      <c r="D75" s="583"/>
      <c r="E75" s="583"/>
      <c r="F75" s="583"/>
      <c r="G75" s="5" t="s">
        <v>6</v>
      </c>
      <c r="H75" s="592" t="str">
        <f>IF(Q4="","",Q4)</f>
        <v>주선우</v>
      </c>
      <c r="I75" s="592"/>
      <c r="J75" s="592"/>
      <c r="K75" s="592"/>
      <c r="L75" s="592"/>
      <c r="M75" s="592"/>
      <c r="N75" s="592"/>
      <c r="O75" s="592"/>
      <c r="P75" s="592"/>
      <c r="Q75" s="7" t="s">
        <v>92</v>
      </c>
      <c r="R75" s="593">
        <f>IF(AND(I7="",H77=""),"",DATEDIF(H77,I7+1,"y"))</f>
        <v>49</v>
      </c>
      <c r="S75" s="593"/>
      <c r="T75" s="7" t="s">
        <v>93</v>
      </c>
    </row>
    <row r="76" spans="1:28" ht="7.5" customHeight="1"/>
    <row r="77" spans="1:28">
      <c r="C77" s="583" t="s">
        <v>86</v>
      </c>
      <c r="D77" s="583"/>
      <c r="E77" s="583"/>
      <c r="F77" s="583"/>
      <c r="G77" s="5" t="s">
        <v>6</v>
      </c>
      <c r="H77" s="590">
        <f>IF('0 - 회사등록'!C21="","",'0 - 회사등록'!C21)</f>
        <v>26665</v>
      </c>
      <c r="I77" s="590"/>
      <c r="J77" s="590"/>
      <c r="K77" s="590"/>
      <c r="L77" s="590"/>
      <c r="M77" s="590"/>
      <c r="N77" s="590"/>
      <c r="O77" s="590"/>
      <c r="P77" s="590"/>
    </row>
    <row r="78" spans="1:28" ht="7.5" customHeight="1"/>
    <row r="79" spans="1:28">
      <c r="C79" s="583" t="s">
        <v>88</v>
      </c>
      <c r="D79" s="583"/>
      <c r="E79" s="583"/>
      <c r="F79" s="583"/>
      <c r="G79" s="5" t="s">
        <v>6</v>
      </c>
      <c r="H79" s="591" t="str">
        <f>IF($I$53="","",$I$53)</f>
        <v>충남 천안시 서북구 두정동 1369번지 청풍프라자 6층</v>
      </c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</row>
    <row r="80" spans="1:28" ht="7.5" customHeight="1"/>
    <row r="81" spans="2:25">
      <c r="C81" s="583" t="s">
        <v>89</v>
      </c>
      <c r="D81" s="583"/>
      <c r="E81" s="583"/>
      <c r="F81" s="583"/>
      <c r="G81" s="5" t="s">
        <v>6</v>
      </c>
      <c r="H81" s="592" t="str">
        <f>IF(I54="","",I54)</f>
        <v>010-8957-5106</v>
      </c>
      <c r="I81" s="592"/>
      <c r="J81" s="592"/>
      <c r="K81" s="592"/>
      <c r="L81" s="592"/>
      <c r="M81" s="592"/>
      <c r="N81" s="592"/>
      <c r="O81" s="592"/>
      <c r="P81" s="592"/>
    </row>
    <row r="83" spans="2:25">
      <c r="B83" s="1" t="s">
        <v>94</v>
      </c>
    </row>
    <row r="84" spans="2:25" ht="7.5" customHeight="1">
      <c r="B84" s="1"/>
    </row>
    <row r="85" spans="2:25">
      <c r="C85" s="583" t="s">
        <v>95</v>
      </c>
      <c r="D85" s="583"/>
      <c r="E85" s="583"/>
      <c r="F85" s="583"/>
      <c r="G85" s="5" t="s">
        <v>6</v>
      </c>
      <c r="H85" s="592" t="str">
        <f>IF(I49="","",I49)</f>
        <v>호텔디자이너스 동대문</v>
      </c>
      <c r="I85" s="592"/>
      <c r="J85" s="592"/>
      <c r="K85" s="592"/>
      <c r="L85" s="592"/>
      <c r="M85" s="592"/>
      <c r="N85" s="592"/>
      <c r="O85" s="592"/>
      <c r="P85" s="592"/>
    </row>
    <row r="86" spans="2:25" ht="7.5" customHeight="1"/>
    <row r="87" spans="2:25">
      <c r="C87" s="583" t="s">
        <v>96</v>
      </c>
      <c r="D87" s="583"/>
      <c r="E87" s="583"/>
      <c r="F87" s="583"/>
      <c r="G87" s="5" t="s">
        <v>6</v>
      </c>
      <c r="H87" s="591" t="str">
        <f>IF(I50="","",I50)</f>
        <v>서울시 중구 퇴계로 306 (쌍림동270-2)</v>
      </c>
      <c r="I87" s="591"/>
      <c r="J87" s="591"/>
      <c r="K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</row>
    <row r="88" spans="2:25" ht="7.5" customHeight="1"/>
    <row r="89" spans="2:25">
      <c r="C89" s="583" t="s">
        <v>97</v>
      </c>
      <c r="D89" s="583"/>
      <c r="E89" s="583"/>
      <c r="F89" s="583"/>
      <c r="G89" s="5" t="s">
        <v>6</v>
      </c>
      <c r="H89" s="592" t="str">
        <f>IF(I51="","",I51)</f>
        <v>주언규</v>
      </c>
      <c r="I89" s="592"/>
      <c r="J89" s="592"/>
      <c r="K89" s="592"/>
      <c r="L89" s="592"/>
      <c r="M89" s="592"/>
      <c r="N89" s="592"/>
      <c r="O89" s="592"/>
      <c r="P89" s="592"/>
    </row>
    <row r="90" spans="2:25" ht="7.5" customHeight="1"/>
    <row r="91" spans="2:25">
      <c r="C91" s="583" t="s">
        <v>98</v>
      </c>
      <c r="D91" s="583"/>
      <c r="E91" s="583"/>
      <c r="F91" s="583"/>
      <c r="G91" s="5" t="s">
        <v>6</v>
      </c>
      <c r="H91" s="592" t="str">
        <f>IF(U49="","",U49)</f>
        <v>02) 2271-3506</v>
      </c>
      <c r="I91" s="592"/>
      <c r="J91" s="592"/>
      <c r="K91" s="592"/>
      <c r="L91" s="592"/>
      <c r="M91" s="592"/>
      <c r="N91" s="592"/>
      <c r="O91" s="592"/>
      <c r="P91" s="592"/>
    </row>
    <row r="92" spans="2:25" ht="7.5" customHeight="1"/>
    <row r="93" spans="2:25" ht="7.5" customHeight="1"/>
    <row r="94" spans="2:25">
      <c r="C94" s="7" t="s">
        <v>99</v>
      </c>
      <c r="J94" s="592" t="str">
        <f>IF(I55="","",I55)</f>
        <v>주선우</v>
      </c>
      <c r="K94" s="592"/>
      <c r="L94" s="592"/>
      <c r="M94" s="592"/>
      <c r="N94" s="592"/>
      <c r="O94" s="592"/>
      <c r="P94" s="7" t="s">
        <v>100</v>
      </c>
    </row>
    <row r="95" spans="2:25">
      <c r="C95" s="7" t="s">
        <v>101</v>
      </c>
    </row>
    <row r="97" spans="2:25">
      <c r="H97" s="565"/>
      <c r="I97" s="565"/>
      <c r="J97" s="565"/>
      <c r="K97" s="565"/>
      <c r="L97" s="7" t="s">
        <v>102</v>
      </c>
      <c r="M97" s="565"/>
      <c r="N97" s="565"/>
      <c r="O97" s="7" t="s">
        <v>103</v>
      </c>
      <c r="P97" s="565"/>
      <c r="Q97" s="565"/>
      <c r="R97" s="7" t="s">
        <v>21</v>
      </c>
    </row>
    <row r="100" spans="2:25">
      <c r="Q100" s="21" t="s">
        <v>104</v>
      </c>
      <c r="R100" s="594" t="str">
        <f>IF(H62="","",H62)</f>
        <v/>
      </c>
      <c r="S100" s="594"/>
      <c r="T100" s="594"/>
      <c r="U100" s="594"/>
      <c r="V100" s="594"/>
      <c r="W100" s="594"/>
      <c r="X100" s="594"/>
      <c r="Y100" s="7" t="s">
        <v>105</v>
      </c>
    </row>
    <row r="103" spans="2:25">
      <c r="B103" s="7" t="s">
        <v>106</v>
      </c>
    </row>
  </sheetData>
  <mergeCells count="85">
    <mergeCell ref="H97:K97"/>
    <mergeCell ref="M97:N97"/>
    <mergeCell ref="P97:Q97"/>
    <mergeCell ref="R100:X100"/>
    <mergeCell ref="C89:F89"/>
    <mergeCell ref="H89:P89"/>
    <mergeCell ref="C91:F91"/>
    <mergeCell ref="H91:P91"/>
    <mergeCell ref="J94:O94"/>
    <mergeCell ref="C81:F81"/>
    <mergeCell ref="H81:P81"/>
    <mergeCell ref="C85:F85"/>
    <mergeCell ref="H85:P85"/>
    <mergeCell ref="C87:F87"/>
    <mergeCell ref="H87:Y87"/>
    <mergeCell ref="C79:F79"/>
    <mergeCell ref="H79:Y79"/>
    <mergeCell ref="K70:S70"/>
    <mergeCell ref="C70:I70"/>
    <mergeCell ref="C75:F75"/>
    <mergeCell ref="H75:P75"/>
    <mergeCell ref="R75:S75"/>
    <mergeCell ref="C66:F66"/>
    <mergeCell ref="H66:Y66"/>
    <mergeCell ref="C68:F68"/>
    <mergeCell ref="H68:P68"/>
    <mergeCell ref="C77:F77"/>
    <mergeCell ref="H77:P77"/>
    <mergeCell ref="C62:F62"/>
    <mergeCell ref="H62:P62"/>
    <mergeCell ref="C64:F64"/>
    <mergeCell ref="E51:G51"/>
    <mergeCell ref="I51:R51"/>
    <mergeCell ref="E53:G53"/>
    <mergeCell ref="I53:AB53"/>
    <mergeCell ref="E54:G54"/>
    <mergeCell ref="I54:O54"/>
    <mergeCell ref="E55:G55"/>
    <mergeCell ref="I55:R55"/>
    <mergeCell ref="I57:T57"/>
    <mergeCell ref="H64:P64"/>
    <mergeCell ref="M16:N16"/>
    <mergeCell ref="R16:S16"/>
    <mergeCell ref="U49:AA49"/>
    <mergeCell ref="E50:G50"/>
    <mergeCell ref="I50:AB50"/>
    <mergeCell ref="K17:Q17"/>
    <mergeCell ref="T17:Z17"/>
    <mergeCell ref="K18:Q18"/>
    <mergeCell ref="T18:Z18"/>
    <mergeCell ref="C20:G20"/>
    <mergeCell ref="P20:S20"/>
    <mergeCell ref="Q27:T27"/>
    <mergeCell ref="Q28:T28"/>
    <mergeCell ref="L47:S47"/>
    <mergeCell ref="E49:G49"/>
    <mergeCell ref="I49:R49"/>
    <mergeCell ref="L14:M14"/>
    <mergeCell ref="C15:G15"/>
    <mergeCell ref="M15:N15"/>
    <mergeCell ref="P15:V15"/>
    <mergeCell ref="Z15:AA15"/>
    <mergeCell ref="P14:V14"/>
    <mergeCell ref="L11:M11"/>
    <mergeCell ref="N11:P11"/>
    <mergeCell ref="V11:X11"/>
    <mergeCell ref="Z11:AB11"/>
    <mergeCell ref="C12:G12"/>
    <mergeCell ref="K12:L12"/>
    <mergeCell ref="C13:G13"/>
    <mergeCell ref="C14:G14"/>
    <mergeCell ref="N8:R8"/>
    <mergeCell ref="U8:Y8"/>
    <mergeCell ref="F2:W2"/>
    <mergeCell ref="A4:H4"/>
    <mergeCell ref="Q4:S4"/>
    <mergeCell ref="C7:G7"/>
    <mergeCell ref="I7:O7"/>
    <mergeCell ref="X12:Z12"/>
    <mergeCell ref="C9:G9"/>
    <mergeCell ref="I9:AB9"/>
    <mergeCell ref="C10:G10"/>
    <mergeCell ref="I10:AB10"/>
    <mergeCell ref="C11:G11"/>
    <mergeCell ref="I11:K11"/>
  </mergeCells>
  <phoneticPr fontId="2" type="noConversion"/>
  <conditionalFormatting sqref="AF13">
    <cfRule type="cellIs" dxfId="16" priority="1" operator="greaterThan">
      <formula>40</formula>
    </cfRule>
  </conditionalFormatting>
  <pageMargins left="0.31496062992125984" right="0.31496062992125984" top="0.59055118110236227" bottom="0.39370078740157483" header="0.31496062992125984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6C4C-CBE0-4596-92D0-A717A70A0F2F}">
  <dimension ref="A1:BE78"/>
  <sheetViews>
    <sheetView showGridLines="0" workbookViewId="0">
      <selection activeCell="A4" sqref="A4:H4"/>
    </sheetView>
  </sheetViews>
  <sheetFormatPr defaultColWidth="3.125" defaultRowHeight="17.25"/>
  <cols>
    <col min="1" max="7" width="3.125" style="7"/>
    <col min="8" max="8" width="1.75" style="7" customWidth="1"/>
    <col min="9" max="31" width="3.125" style="7"/>
    <col min="32" max="32" width="15" style="7" bestFit="1" customWidth="1"/>
    <col min="33" max="39" width="11.375" style="7" customWidth="1"/>
    <col min="40" max="40" width="9" style="7" bestFit="1" customWidth="1"/>
    <col min="41" max="41" width="13.625" style="7" customWidth="1"/>
    <col min="42" max="16384" width="3.125" style="7"/>
  </cols>
  <sheetData>
    <row r="1" spans="1:57" ht="7.5" customHeight="1" thickBot="1"/>
    <row r="2" spans="1:57" s="2" customFormat="1" ht="29.25" customHeight="1" thickTop="1" thickBot="1">
      <c r="F2" s="578" t="s">
        <v>107</v>
      </c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80"/>
    </row>
    <row r="3" spans="1:57" s="2" customFormat="1" ht="14.25" customHeight="1" thickTop="1"/>
    <row r="4" spans="1:57" s="1" customFormat="1">
      <c r="A4" s="577" t="str">
        <f>IF('0 - 회사등록'!C6="","",'0 - 회사등록'!C6)</f>
        <v>호텔디자이너스 동대문</v>
      </c>
      <c r="B4" s="577"/>
      <c r="C4" s="577"/>
      <c r="D4" s="577"/>
      <c r="E4" s="577"/>
      <c r="F4" s="577"/>
      <c r="G4" s="577"/>
      <c r="H4" s="577"/>
      <c r="I4" s="1" t="s">
        <v>0</v>
      </c>
      <c r="Q4" s="577" t="str">
        <f>IF('0 - 회사등록'!C19="","",'0 - 회사등록'!C19)</f>
        <v>주선우</v>
      </c>
      <c r="R4" s="577"/>
      <c r="S4" s="577"/>
      <c r="T4" s="1" t="s">
        <v>1</v>
      </c>
    </row>
    <row r="5" spans="1:57" s="1" customFormat="1">
      <c r="A5" s="1" t="s">
        <v>2</v>
      </c>
    </row>
    <row r="6" spans="1:57" s="1" customFormat="1" ht="7.5" customHeight="1"/>
    <row r="7" spans="1:57" ht="15" customHeight="1">
      <c r="B7" s="58" t="s">
        <v>3</v>
      </c>
      <c r="C7" s="597" t="s">
        <v>108</v>
      </c>
      <c r="D7" s="597"/>
      <c r="E7" s="597"/>
      <c r="F7" s="597"/>
      <c r="G7" s="597"/>
      <c r="H7" s="8" t="s">
        <v>6</v>
      </c>
      <c r="I7" s="596">
        <f>IF('0 - 회사등록'!C23="","",'0 - 회사등록'!C23)</f>
        <v>44591</v>
      </c>
      <c r="J7" s="596"/>
      <c r="K7" s="596"/>
      <c r="L7" s="596"/>
      <c r="M7" s="596"/>
      <c r="N7" s="596"/>
      <c r="O7" s="596"/>
      <c r="P7" s="7" t="s">
        <v>13</v>
      </c>
      <c r="R7" s="596" t="str">
        <f>IF('0 - 회사등록'!C24="","",'0 - 회사등록'!C24)</f>
        <v/>
      </c>
      <c r="S7" s="596"/>
      <c r="T7" s="596"/>
      <c r="U7" s="596"/>
      <c r="V7" s="596"/>
      <c r="W7" s="596"/>
      <c r="X7" s="596"/>
      <c r="Y7" s="7" t="s">
        <v>178</v>
      </c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s="1" customFormat="1" ht="15" customHeight="1">
      <c r="B8" s="3"/>
      <c r="C8" s="570"/>
      <c r="D8" s="570"/>
      <c r="E8" s="570"/>
      <c r="F8" s="570"/>
      <c r="G8" s="570"/>
      <c r="H8" s="8"/>
      <c r="I8" s="442" t="s">
        <v>109</v>
      </c>
      <c r="J8" s="16"/>
      <c r="K8" s="16"/>
      <c r="L8" s="16"/>
      <c r="M8" s="16"/>
      <c r="N8" s="16"/>
      <c r="O8" s="16"/>
    </row>
    <row r="9" spans="1:57" s="1" customFormat="1" ht="15" customHeight="1">
      <c r="B9" s="58" t="s">
        <v>7</v>
      </c>
      <c r="C9" s="597" t="s">
        <v>8</v>
      </c>
      <c r="D9" s="597"/>
      <c r="E9" s="597"/>
      <c r="F9" s="597"/>
      <c r="G9" s="597"/>
      <c r="H9" s="8" t="s">
        <v>6</v>
      </c>
      <c r="I9" s="575" t="str">
        <f>IF('0 - 회사등록'!C11="","",'0 - 회사등록'!C11)</f>
        <v>서울시 중구 퇴계로 306 (쌍림동270-2)</v>
      </c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</row>
    <row r="10" spans="1:57" s="1" customFormat="1" ht="15" customHeight="1">
      <c r="B10" s="58" t="s">
        <v>9</v>
      </c>
      <c r="C10" s="597" t="s">
        <v>110</v>
      </c>
      <c r="D10" s="597"/>
      <c r="E10" s="597"/>
      <c r="F10" s="597"/>
      <c r="G10" s="597"/>
      <c r="H10" s="8" t="s">
        <v>6</v>
      </c>
      <c r="I10" s="575" t="str">
        <f>IF('0 - 회사등록'!C27="","",'0 - 회사등록'!C27)</f>
        <v>호텔 서비스원</v>
      </c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F10" s="434" t="s">
        <v>993</v>
      </c>
    </row>
    <row r="11" spans="1:57" s="1" customFormat="1" ht="15" customHeight="1">
      <c r="B11" s="58" t="s">
        <v>11</v>
      </c>
      <c r="C11" s="597" t="s">
        <v>12</v>
      </c>
      <c r="D11" s="597"/>
      <c r="E11" s="597"/>
      <c r="F11" s="597"/>
      <c r="G11" s="597"/>
      <c r="H11" s="8" t="s">
        <v>6</v>
      </c>
      <c r="I11" s="572">
        <f>IF('0 - 회사등록'!C30="","",'0 - 회사등록'!C30)</f>
        <v>0.375</v>
      </c>
      <c r="J11" s="572"/>
      <c r="K11" s="572"/>
      <c r="L11" s="574" t="s">
        <v>13</v>
      </c>
      <c r="M11" s="574"/>
      <c r="N11" s="572">
        <f>IF('0 - 회사등록'!C31="","",'0 - 회사등록'!C31)</f>
        <v>0.75</v>
      </c>
      <c r="O11" s="572"/>
      <c r="P11" s="572"/>
      <c r="Q11" s="1" t="s">
        <v>14</v>
      </c>
      <c r="V11" s="572">
        <f>IF('0 - 회사등록'!C34="","",'0 - 회사등록'!C34)</f>
        <v>0.5</v>
      </c>
      <c r="W11" s="572"/>
      <c r="X11" s="572"/>
      <c r="Y11" s="6" t="s">
        <v>15</v>
      </c>
      <c r="Z11" s="572">
        <f>IF('0 - 회사등록'!C35="","",'0 - 회사등록'!C35)</f>
        <v>0.54166666666666663</v>
      </c>
      <c r="AA11" s="572"/>
      <c r="AB11" s="572"/>
      <c r="AC11" s="1" t="s">
        <v>16</v>
      </c>
      <c r="AF11" s="435">
        <f>N11-I11-(Z11-V11)</f>
        <v>0.33333333333333337</v>
      </c>
    </row>
    <row r="12" spans="1:57" s="2" customFormat="1" ht="15" customHeight="1">
      <c r="B12" s="58" t="s">
        <v>17</v>
      </c>
      <c r="C12" s="597" t="s">
        <v>5</v>
      </c>
      <c r="D12" s="597"/>
      <c r="E12" s="597"/>
      <c r="F12" s="597"/>
      <c r="G12" s="597"/>
      <c r="H12" s="8" t="s">
        <v>6</v>
      </c>
      <c r="I12" s="27" t="s">
        <v>18</v>
      </c>
      <c r="J12" s="7"/>
      <c r="K12" s="571">
        <f>IF('0 - 회사등록'!C40="","",'0 - 회사등록'!C40)</f>
        <v>5</v>
      </c>
      <c r="L12" s="571"/>
      <c r="M12" s="27" t="s">
        <v>112</v>
      </c>
      <c r="N12" s="7"/>
      <c r="O12" s="7"/>
      <c r="P12" s="7"/>
      <c r="Q12" s="7"/>
      <c r="R12" s="7"/>
      <c r="S12" s="27" t="s">
        <v>19</v>
      </c>
      <c r="U12" s="7"/>
      <c r="V12" s="7"/>
      <c r="W12" s="177" t="str">
        <f>IF('0 - 회사등록'!C41="","",LEFT('0 - 회사등록'!C41,1))</f>
        <v>일</v>
      </c>
      <c r="X12" s="27" t="s">
        <v>111</v>
      </c>
      <c r="AA12" s="7"/>
      <c r="AB12" s="7"/>
      <c r="AC12" s="7"/>
      <c r="AF12" s="436" t="s">
        <v>994</v>
      </c>
    </row>
    <row r="13" spans="1:57" s="2" customFormat="1" ht="15" customHeight="1">
      <c r="B13" s="3"/>
      <c r="C13" s="60" t="s">
        <v>113</v>
      </c>
      <c r="D13" s="28"/>
      <c r="E13" s="28"/>
      <c r="F13" s="28"/>
      <c r="G13" s="28"/>
      <c r="H13" s="8"/>
      <c r="I13" s="27"/>
      <c r="J13" s="7"/>
      <c r="K13" s="29"/>
      <c r="L13" s="29"/>
      <c r="M13" s="27"/>
      <c r="N13" s="7"/>
      <c r="O13" s="7"/>
      <c r="P13" s="7"/>
      <c r="Q13" s="7"/>
      <c r="R13" s="7"/>
      <c r="S13" s="27"/>
      <c r="U13" s="7"/>
      <c r="V13" s="7"/>
      <c r="W13" s="30"/>
      <c r="X13" s="27"/>
      <c r="AA13" s="7"/>
      <c r="AB13" s="7"/>
      <c r="AC13" s="7"/>
      <c r="AF13" s="437">
        <f>(HOUR(AF11)+(MINUTE(AF11)/60))*K12</f>
        <v>40</v>
      </c>
    </row>
    <row r="14" spans="1:57" s="2" customFormat="1" ht="15" customHeight="1">
      <c r="B14" s="58" t="s">
        <v>23</v>
      </c>
      <c r="C14" s="598" t="s">
        <v>24</v>
      </c>
      <c r="D14" s="598"/>
      <c r="E14" s="598"/>
      <c r="F14" s="598"/>
      <c r="G14" s="59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57" ht="15" customHeight="1">
      <c r="C15" s="562" t="s">
        <v>25</v>
      </c>
      <c r="D15" s="562"/>
      <c r="E15" s="562"/>
      <c r="F15" s="562"/>
      <c r="G15" s="562"/>
      <c r="H15" s="8"/>
      <c r="J15" s="8" t="s">
        <v>6</v>
      </c>
      <c r="K15" s="21" t="s">
        <v>29</v>
      </c>
      <c r="L15" s="569" t="s">
        <v>114</v>
      </c>
      <c r="M15" s="569"/>
      <c r="N15" s="22" t="s">
        <v>16</v>
      </c>
      <c r="P15" s="566">
        <v>73280</v>
      </c>
      <c r="Q15" s="566"/>
      <c r="R15" s="566"/>
      <c r="S15" s="566"/>
      <c r="T15" s="566"/>
      <c r="U15" s="566"/>
      <c r="V15" s="566"/>
      <c r="W15" s="7" t="s">
        <v>116</v>
      </c>
      <c r="AF15" s="273" t="s">
        <v>1006</v>
      </c>
    </row>
    <row r="16" spans="1:57" ht="15" customHeight="1">
      <c r="C16" s="562" t="s">
        <v>26</v>
      </c>
      <c r="D16" s="562"/>
      <c r="E16" s="562"/>
      <c r="F16" s="562"/>
      <c r="G16" s="562"/>
      <c r="H16" s="8"/>
      <c r="J16" s="8" t="s">
        <v>6</v>
      </c>
      <c r="K16" s="7" t="s">
        <v>30</v>
      </c>
      <c r="M16" s="568"/>
      <c r="N16" s="568"/>
      <c r="O16" s="7" t="s">
        <v>31</v>
      </c>
      <c r="P16" s="566"/>
      <c r="Q16" s="566"/>
      <c r="R16" s="566"/>
      <c r="S16" s="566"/>
      <c r="T16" s="566"/>
      <c r="U16" s="566"/>
      <c r="V16" s="566"/>
      <c r="W16" s="7" t="s">
        <v>32</v>
      </c>
      <c r="X16" s="7" t="s">
        <v>33</v>
      </c>
      <c r="Z16" s="567" t="s">
        <v>68</v>
      </c>
      <c r="AA16" s="567"/>
      <c r="AB16" s="7" t="s">
        <v>16</v>
      </c>
      <c r="AL16" s="59" t="s">
        <v>1225</v>
      </c>
      <c r="AM16" s="494" t="s">
        <v>1229</v>
      </c>
    </row>
    <row r="17" spans="2:44" ht="15" customHeight="1">
      <c r="C17" s="6" t="s">
        <v>117</v>
      </c>
      <c r="Q17" s="8" t="s">
        <v>6</v>
      </c>
      <c r="R17" s="594"/>
      <c r="S17" s="594"/>
      <c r="T17" s="594"/>
      <c r="U17" s="594"/>
      <c r="V17" s="594"/>
      <c r="W17" s="594"/>
      <c r="X17" s="594"/>
      <c r="Y17" s="7" t="s">
        <v>118</v>
      </c>
      <c r="AG17" s="425">
        <v>1</v>
      </c>
      <c r="AH17" s="425">
        <f>AG17+1</f>
        <v>2</v>
      </c>
      <c r="AI17" s="425">
        <f t="shared" ref="AI17:AM17" si="0">AH17+1</f>
        <v>3</v>
      </c>
      <c r="AJ17" s="425">
        <f t="shared" si="0"/>
        <v>4</v>
      </c>
      <c r="AK17" s="425">
        <f t="shared" si="0"/>
        <v>5</v>
      </c>
      <c r="AL17" s="425">
        <f t="shared" si="0"/>
        <v>6</v>
      </c>
      <c r="AM17" s="498">
        <f t="shared" si="0"/>
        <v>7</v>
      </c>
    </row>
    <row r="18" spans="2:44" ht="15" customHeight="1">
      <c r="C18" s="6"/>
      <c r="D18" s="7" t="s">
        <v>119</v>
      </c>
      <c r="E18" s="599" t="s">
        <v>120</v>
      </c>
      <c r="F18" s="599"/>
      <c r="G18" s="599"/>
      <c r="H18" s="599"/>
      <c r="I18" s="599"/>
      <c r="J18" s="599"/>
      <c r="K18" s="9" t="s">
        <v>6</v>
      </c>
      <c r="L18" s="594"/>
      <c r="M18" s="594"/>
      <c r="N18" s="594"/>
      <c r="O18" s="594"/>
      <c r="P18" s="594"/>
      <c r="Q18" s="594"/>
      <c r="R18" s="22" t="s">
        <v>123</v>
      </c>
      <c r="S18" s="9"/>
      <c r="T18" s="601"/>
      <c r="U18" s="601"/>
      <c r="V18" s="601"/>
      <c r="W18" s="601"/>
      <c r="X18" s="601"/>
      <c r="Y18" s="26" t="s">
        <v>124</v>
      </c>
      <c r="Z18" s="26"/>
      <c r="AA18" s="26"/>
      <c r="AG18" s="425" t="s">
        <v>1214</v>
      </c>
      <c r="AH18" s="425" t="s">
        <v>1215</v>
      </c>
      <c r="AI18" s="425" t="s">
        <v>1216</v>
      </c>
      <c r="AJ18" s="425" t="s">
        <v>1217</v>
      </c>
      <c r="AK18" s="425" t="s">
        <v>1218</v>
      </c>
      <c r="AL18" s="425" t="s">
        <v>1219</v>
      </c>
      <c r="AM18" s="495" t="s">
        <v>1007</v>
      </c>
    </row>
    <row r="19" spans="2:44" ht="15" customHeight="1">
      <c r="C19" s="6"/>
      <c r="D19" s="7" t="s">
        <v>119</v>
      </c>
      <c r="E19" s="599" t="s">
        <v>121</v>
      </c>
      <c r="F19" s="599"/>
      <c r="G19" s="599"/>
      <c r="H19" s="599"/>
      <c r="I19" s="599"/>
      <c r="J19" s="599"/>
      <c r="K19" s="9" t="s">
        <v>6</v>
      </c>
      <c r="L19" s="594"/>
      <c r="M19" s="594"/>
      <c r="N19" s="594"/>
      <c r="O19" s="594"/>
      <c r="P19" s="594"/>
      <c r="Q19" s="594"/>
      <c r="R19" s="22" t="s">
        <v>123</v>
      </c>
      <c r="S19" s="9"/>
      <c r="T19" s="601"/>
      <c r="U19" s="601"/>
      <c r="V19" s="601"/>
      <c r="W19" s="601"/>
      <c r="X19" s="601"/>
      <c r="Y19" s="26" t="s">
        <v>124</v>
      </c>
      <c r="Z19" s="26"/>
      <c r="AA19" s="26"/>
      <c r="AF19" s="7" t="s">
        <v>1223</v>
      </c>
      <c r="AG19" s="492">
        <f>$I$11</f>
        <v>0.375</v>
      </c>
      <c r="AH19" s="492">
        <f t="shared" ref="AH19:AK19" si="1">$I$11</f>
        <v>0.375</v>
      </c>
      <c r="AI19" s="492">
        <f t="shared" si="1"/>
        <v>0.375</v>
      </c>
      <c r="AJ19" s="492">
        <f t="shared" si="1"/>
        <v>0.375</v>
      </c>
      <c r="AK19" s="492">
        <f t="shared" si="1"/>
        <v>0.375</v>
      </c>
    </row>
    <row r="20" spans="2:44" ht="15" customHeight="1">
      <c r="C20" s="6"/>
      <c r="D20" s="7" t="s">
        <v>119</v>
      </c>
      <c r="E20" s="599" t="s">
        <v>122</v>
      </c>
      <c r="F20" s="599"/>
      <c r="G20" s="599"/>
      <c r="H20" s="599"/>
      <c r="I20" s="599"/>
      <c r="J20" s="599"/>
      <c r="K20" s="9" t="s">
        <v>6</v>
      </c>
      <c r="L20" s="594"/>
      <c r="M20" s="594"/>
      <c r="N20" s="594"/>
      <c r="O20" s="594"/>
      <c r="P20" s="594"/>
      <c r="Q20" s="594"/>
      <c r="R20" s="22" t="s">
        <v>123</v>
      </c>
      <c r="S20" s="9"/>
      <c r="T20" s="601"/>
      <c r="U20" s="601"/>
      <c r="V20" s="601"/>
      <c r="W20" s="601"/>
      <c r="X20" s="601"/>
      <c r="Y20" s="26" t="s">
        <v>124</v>
      </c>
      <c r="Z20" s="26"/>
      <c r="AA20" s="26"/>
      <c r="AF20" s="7" t="s">
        <v>1224</v>
      </c>
      <c r="AG20" s="492">
        <f>$N$11</f>
        <v>0.75</v>
      </c>
      <c r="AH20" s="492">
        <f t="shared" ref="AH20:AK20" si="2">$N$11</f>
        <v>0.75</v>
      </c>
      <c r="AI20" s="492">
        <f t="shared" si="2"/>
        <v>0.75</v>
      </c>
      <c r="AJ20" s="492">
        <f t="shared" si="2"/>
        <v>0.75</v>
      </c>
      <c r="AK20" s="492">
        <f t="shared" si="2"/>
        <v>0.75</v>
      </c>
    </row>
    <row r="21" spans="2:44" ht="7.5" customHeight="1"/>
    <row r="22" spans="2:44" ht="15" customHeight="1">
      <c r="C22" s="562" t="s">
        <v>34</v>
      </c>
      <c r="D22" s="562"/>
      <c r="E22" s="562"/>
      <c r="F22" s="562"/>
      <c r="G22" s="562"/>
      <c r="H22" s="8" t="s">
        <v>6</v>
      </c>
      <c r="I22" s="7" t="s">
        <v>35</v>
      </c>
      <c r="P22" s="563" t="s">
        <v>40</v>
      </c>
      <c r="Q22" s="563"/>
      <c r="R22" s="563"/>
      <c r="S22" s="563"/>
      <c r="T22" s="7" t="s">
        <v>36</v>
      </c>
      <c r="AF22" s="7" t="s">
        <v>1222</v>
      </c>
      <c r="AG22" s="492">
        <f>$V$11</f>
        <v>0.5</v>
      </c>
      <c r="AH22" s="492">
        <f t="shared" ref="AH22:AK22" si="3">$V$11</f>
        <v>0.5</v>
      </c>
      <c r="AI22" s="492">
        <f t="shared" si="3"/>
        <v>0.5</v>
      </c>
      <c r="AJ22" s="492">
        <f t="shared" si="3"/>
        <v>0.5</v>
      </c>
      <c r="AK22" s="492">
        <f t="shared" si="3"/>
        <v>0.5</v>
      </c>
    </row>
    <row r="23" spans="2:44" ht="15" customHeight="1">
      <c r="C23" s="10" t="s">
        <v>37</v>
      </c>
      <c r="H23" s="8" t="s">
        <v>6</v>
      </c>
      <c r="I23" s="7" t="s">
        <v>38</v>
      </c>
      <c r="Q23" s="7" t="s">
        <v>39</v>
      </c>
      <c r="AA23" s="13" t="s">
        <v>68</v>
      </c>
      <c r="AB23" s="8" t="s">
        <v>16</v>
      </c>
      <c r="AF23" s="7" t="s">
        <v>1222</v>
      </c>
      <c r="AG23" s="492">
        <f>$Z$11</f>
        <v>0.54166666666666663</v>
      </c>
      <c r="AH23" s="492">
        <f t="shared" ref="AH23:AK23" si="4">$Z$11</f>
        <v>0.54166666666666663</v>
      </c>
      <c r="AI23" s="492">
        <f t="shared" si="4"/>
        <v>0.54166666666666663</v>
      </c>
      <c r="AJ23" s="492">
        <f t="shared" si="4"/>
        <v>0.54166666666666663</v>
      </c>
      <c r="AK23" s="492">
        <f t="shared" si="4"/>
        <v>0.54166666666666663</v>
      </c>
    </row>
    <row r="24" spans="2:44" ht="7.5" customHeight="1"/>
    <row r="25" spans="2:44">
      <c r="B25" s="58" t="s">
        <v>41</v>
      </c>
      <c r="C25" s="59" t="s">
        <v>42</v>
      </c>
      <c r="AF25" s="7" t="s">
        <v>1221</v>
      </c>
      <c r="AG25" s="492">
        <f>(AG20-AG19)-(AG23-AG22)</f>
        <v>0.33333333333333337</v>
      </c>
      <c r="AH25" s="492">
        <f t="shared" ref="AH25:AL25" si="5">(AH20-AH19)-(AH23-AH22)</f>
        <v>0.33333333333333337</v>
      </c>
      <c r="AI25" s="492">
        <f t="shared" si="5"/>
        <v>0.33333333333333337</v>
      </c>
      <c r="AJ25" s="492">
        <f t="shared" si="5"/>
        <v>0.33333333333333337</v>
      </c>
      <c r="AK25" s="492">
        <f t="shared" si="5"/>
        <v>0.33333333333333337</v>
      </c>
      <c r="AL25" s="492">
        <f t="shared" si="5"/>
        <v>0</v>
      </c>
    </row>
    <row r="26" spans="2:44">
      <c r="C26" s="6" t="s">
        <v>43</v>
      </c>
      <c r="AF26" s="7" t="s">
        <v>1221</v>
      </c>
      <c r="AG26" s="500">
        <f t="shared" ref="AG26" si="6">HOUR(AG25)+MINUTE(AG25)/60</f>
        <v>8</v>
      </c>
      <c r="AH26" s="500">
        <f t="shared" ref="AH26" si="7">HOUR(AH25)+MINUTE(AH25)/60</f>
        <v>8</v>
      </c>
      <c r="AI26" s="500">
        <f t="shared" ref="AI26" si="8">HOUR(AI25)+MINUTE(AI25)/60</f>
        <v>8</v>
      </c>
      <c r="AJ26" s="500">
        <f t="shared" ref="AJ26" si="9">HOUR(AJ25)+MINUTE(AJ25)/60</f>
        <v>8</v>
      </c>
      <c r="AK26" s="500">
        <f t="shared" ref="AK26" si="10">HOUR(AK25)+MINUTE(AK25)/60</f>
        <v>8</v>
      </c>
      <c r="AL26" s="500">
        <f t="shared" ref="AL26" si="11">HOUR(AL25)+MINUTE(AL25)/60</f>
        <v>0</v>
      </c>
      <c r="AM26" s="500">
        <f>SUM(AG26:AL26)/5</f>
        <v>8</v>
      </c>
      <c r="AO26" s="595">
        <f>SUM(AG26:AK26)</f>
        <v>40</v>
      </c>
      <c r="AP26" s="595"/>
      <c r="AQ26" s="595"/>
      <c r="AR26" s="595"/>
    </row>
    <row r="27" spans="2:44" ht="7.5" customHeight="1"/>
    <row r="28" spans="2:44">
      <c r="B28" s="59" t="s">
        <v>44</v>
      </c>
      <c r="C28" s="59"/>
      <c r="AF28" s="498" t="s">
        <v>1227</v>
      </c>
      <c r="AG28" s="501">
        <f>$P$15</f>
        <v>73280</v>
      </c>
      <c r="AH28" s="501">
        <f t="shared" ref="AH28:AK28" si="12">$P$15</f>
        <v>73280</v>
      </c>
      <c r="AI28" s="501">
        <f t="shared" si="12"/>
        <v>73280</v>
      </c>
      <c r="AJ28" s="501">
        <f t="shared" si="12"/>
        <v>73280</v>
      </c>
      <c r="AK28" s="501">
        <f t="shared" si="12"/>
        <v>73280</v>
      </c>
      <c r="AL28" s="493"/>
      <c r="AM28" s="499">
        <f>AM26*AG30</f>
        <v>73280</v>
      </c>
      <c r="AN28" s="493">
        <f>SUM(AG28:AM28)</f>
        <v>439680</v>
      </c>
      <c r="AO28" s="497">
        <f>AN28/AO26</f>
        <v>10992</v>
      </c>
      <c r="AP28" s="7" t="s">
        <v>1226</v>
      </c>
    </row>
    <row r="29" spans="2:44" ht="2.25" customHeight="1">
      <c r="AF29" s="498"/>
    </row>
    <row r="30" spans="2:44">
      <c r="C30" s="14" t="s">
        <v>68</v>
      </c>
      <c r="D30" s="7" t="s">
        <v>45</v>
      </c>
      <c r="I30" s="14" t="s">
        <v>68</v>
      </c>
      <c r="J30" s="7" t="s">
        <v>46</v>
      </c>
      <c r="O30" s="14" t="s">
        <v>68</v>
      </c>
      <c r="P30" s="7" t="s">
        <v>47</v>
      </c>
      <c r="U30" s="14" t="s">
        <v>68</v>
      </c>
      <c r="V30" s="7" t="s">
        <v>48</v>
      </c>
      <c r="AF30" s="498" t="s">
        <v>1228</v>
      </c>
      <c r="AG30" s="501">
        <f>AG28/AG26</f>
        <v>9160</v>
      </c>
      <c r="AH30" s="501">
        <f t="shared" ref="AH30:AK30" si="13">AH28/AH26</f>
        <v>9160</v>
      </c>
      <c r="AI30" s="501">
        <f t="shared" si="13"/>
        <v>9160</v>
      </c>
      <c r="AJ30" s="501">
        <f t="shared" si="13"/>
        <v>9160</v>
      </c>
      <c r="AK30" s="501">
        <f t="shared" si="13"/>
        <v>9160</v>
      </c>
      <c r="AL30" s="493"/>
    </row>
    <row r="31" spans="2:44" ht="2.25" customHeight="1"/>
    <row r="32" spans="2:44" ht="7.5" customHeight="1"/>
    <row r="33" spans="2:28">
      <c r="B33" s="59" t="s">
        <v>49</v>
      </c>
      <c r="C33" s="59"/>
    </row>
    <row r="34" spans="2:28">
      <c r="C34" s="6" t="s">
        <v>125</v>
      </c>
    </row>
    <row r="35" spans="2:28">
      <c r="C35" s="6" t="s">
        <v>126</v>
      </c>
    </row>
    <row r="36" spans="2:28" ht="7.5" customHeight="1"/>
    <row r="37" spans="2:28">
      <c r="B37" s="59" t="s">
        <v>52</v>
      </c>
      <c r="C37" s="59"/>
    </row>
    <row r="38" spans="2:28">
      <c r="C38" s="6" t="s">
        <v>53</v>
      </c>
    </row>
    <row r="39" spans="2:28">
      <c r="C39" s="7" t="s">
        <v>54</v>
      </c>
    </row>
    <row r="40" spans="2:28" ht="7.5" customHeight="1"/>
    <row r="41" spans="2:28">
      <c r="B41" s="59" t="s">
        <v>55</v>
      </c>
      <c r="C41" s="59"/>
    </row>
    <row r="42" spans="2:28">
      <c r="C42" s="6" t="s">
        <v>56</v>
      </c>
    </row>
    <row r="43" spans="2:28" ht="3.75" customHeight="1">
      <c r="C43" s="6"/>
    </row>
    <row r="44" spans="2:28">
      <c r="L44" s="600">
        <f>IF(I7="","        년        월      일",I7)</f>
        <v>44591</v>
      </c>
      <c r="M44" s="600"/>
      <c r="N44" s="600"/>
      <c r="O44" s="600"/>
      <c r="P44" s="600"/>
      <c r="Q44" s="600"/>
      <c r="R44" s="600"/>
      <c r="S44" s="600"/>
    </row>
    <row r="45" spans="2:28" ht="3.75" customHeight="1"/>
    <row r="46" spans="2:28" ht="21" customHeight="1">
      <c r="B46" s="7" t="s">
        <v>57</v>
      </c>
      <c r="E46" s="565" t="s">
        <v>58</v>
      </c>
      <c r="F46" s="565"/>
      <c r="G46" s="565"/>
      <c r="H46" s="3" t="s">
        <v>6</v>
      </c>
      <c r="I46" s="561" t="str">
        <f>IF(A4="","",A4)</f>
        <v>호텔디자이너스 동대문</v>
      </c>
      <c r="J46" s="561"/>
      <c r="K46" s="561"/>
      <c r="L46" s="561"/>
      <c r="M46" s="561"/>
      <c r="N46" s="561"/>
      <c r="O46" s="561"/>
      <c r="P46" s="561"/>
      <c r="Q46" s="561"/>
      <c r="R46" s="561"/>
      <c r="S46" s="7" t="s">
        <v>61</v>
      </c>
      <c r="U46" s="560" t="str">
        <f>IF('0 - 회사등록'!C13="","",'0 - 회사등록'!C13)</f>
        <v>02) 2271-3506</v>
      </c>
      <c r="V46" s="560"/>
      <c r="W46" s="560"/>
      <c r="X46" s="560"/>
      <c r="Y46" s="560"/>
      <c r="Z46" s="560"/>
      <c r="AA46" s="560"/>
      <c r="AB46" s="7" t="s">
        <v>16</v>
      </c>
    </row>
    <row r="47" spans="2:28" ht="21" customHeight="1">
      <c r="E47" s="565" t="s">
        <v>59</v>
      </c>
      <c r="F47" s="565"/>
      <c r="G47" s="565"/>
      <c r="H47" s="3" t="s">
        <v>6</v>
      </c>
      <c r="I47" s="561" t="str">
        <f>IF(I9="","",I9)</f>
        <v>서울시 중구 퇴계로 306 (쌍림동270-2)</v>
      </c>
      <c r="J47" s="561"/>
      <c r="K47" s="561"/>
      <c r="L47" s="561"/>
      <c r="M47" s="561"/>
      <c r="N47" s="561"/>
      <c r="O47" s="561"/>
      <c r="P47" s="561"/>
      <c r="Q47" s="561"/>
      <c r="R47" s="561"/>
      <c r="S47" s="561"/>
      <c r="T47" s="561"/>
      <c r="U47" s="561"/>
      <c r="V47" s="561"/>
      <c r="W47" s="561"/>
      <c r="X47" s="561"/>
      <c r="Y47" s="561"/>
      <c r="Z47" s="561"/>
      <c r="AA47" s="561"/>
      <c r="AB47" s="561"/>
    </row>
    <row r="48" spans="2:28" ht="21" customHeight="1">
      <c r="E48" s="565" t="s">
        <v>60</v>
      </c>
      <c r="F48" s="565"/>
      <c r="G48" s="565"/>
      <c r="H48" s="3" t="s">
        <v>6</v>
      </c>
      <c r="I48" s="560" t="str">
        <f>IF('0 - 회사등록'!C12="","",'0 - 회사등록'!C12)</f>
        <v>주언규</v>
      </c>
      <c r="J48" s="560"/>
      <c r="K48" s="560"/>
      <c r="L48" s="560"/>
      <c r="M48" s="560"/>
      <c r="N48" s="560"/>
      <c r="O48" s="560"/>
      <c r="P48" s="560"/>
      <c r="Q48" s="560"/>
      <c r="R48" s="560"/>
      <c r="S48" s="12" t="s">
        <v>62</v>
      </c>
    </row>
    <row r="49" spans="1:57" ht="14.25" customHeight="1"/>
    <row r="50" spans="1:57" ht="21" customHeight="1">
      <c r="B50" s="7" t="s">
        <v>63</v>
      </c>
      <c r="E50" s="565" t="s">
        <v>59</v>
      </c>
      <c r="F50" s="565"/>
      <c r="G50" s="565"/>
      <c r="H50" s="3" t="s">
        <v>6</v>
      </c>
      <c r="I50" s="561" t="str">
        <f>IF('0 - 회사등록'!C18="","",'0 - 회사등록'!C18)</f>
        <v>충남 천안시 서북구 두정동 1369번지 청풍프라자 6층</v>
      </c>
      <c r="J50" s="561"/>
      <c r="K50" s="561"/>
      <c r="L50" s="561"/>
      <c r="M50" s="561"/>
      <c r="N50" s="561"/>
      <c r="O50" s="561"/>
      <c r="P50" s="561"/>
      <c r="Q50" s="561"/>
      <c r="R50" s="561"/>
      <c r="S50" s="561"/>
      <c r="T50" s="561"/>
      <c r="U50" s="561"/>
      <c r="V50" s="561"/>
      <c r="W50" s="561"/>
      <c r="X50" s="561"/>
      <c r="Y50" s="561"/>
      <c r="Z50" s="561"/>
      <c r="AA50" s="561"/>
      <c r="AB50" s="561"/>
    </row>
    <row r="51" spans="1:57" ht="21" customHeight="1">
      <c r="E51" s="565" t="s">
        <v>64</v>
      </c>
      <c r="F51" s="565"/>
      <c r="G51" s="565"/>
      <c r="H51" s="3" t="s">
        <v>6</v>
      </c>
      <c r="I51" s="561" t="str">
        <f>IF('0 - 회사등록'!C20="","",'0 - 회사등록'!C20)</f>
        <v>010-8957-5106</v>
      </c>
      <c r="J51" s="561"/>
      <c r="K51" s="561"/>
      <c r="L51" s="561"/>
      <c r="M51" s="561"/>
      <c r="N51" s="561"/>
      <c r="O51" s="561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</row>
    <row r="52" spans="1:57" ht="21" customHeight="1">
      <c r="E52" s="565" t="s">
        <v>65</v>
      </c>
      <c r="F52" s="565"/>
      <c r="G52" s="565"/>
      <c r="H52" s="3" t="s">
        <v>6</v>
      </c>
      <c r="I52" s="560" t="str">
        <f>IF(Q4="","",Q4)</f>
        <v>주선우</v>
      </c>
      <c r="J52" s="560"/>
      <c r="K52" s="560"/>
      <c r="L52" s="560"/>
      <c r="M52" s="560"/>
      <c r="N52" s="560"/>
      <c r="O52" s="560"/>
      <c r="P52" s="560"/>
      <c r="Q52" s="560"/>
      <c r="R52" s="560"/>
      <c r="S52" s="12" t="s">
        <v>62</v>
      </c>
    </row>
    <row r="57" spans="1:57" ht="19.5">
      <c r="A57" s="2" t="s">
        <v>441</v>
      </c>
      <c r="B57" s="2"/>
      <c r="AQ57" s="468" t="s">
        <v>1051</v>
      </c>
      <c r="AR57" s="27"/>
      <c r="AS57" s="27"/>
      <c r="AT57" s="27"/>
      <c r="AU57" s="27"/>
      <c r="AV57" s="27"/>
      <c r="AW57" s="27"/>
    </row>
    <row r="58" spans="1:57" ht="19.5">
      <c r="A58" s="2" t="s">
        <v>440</v>
      </c>
      <c r="B58" s="2"/>
      <c r="AQ58" t="s">
        <v>1052</v>
      </c>
      <c r="AR58" s="27"/>
      <c r="AS58" s="27"/>
      <c r="AT58" s="27"/>
      <c r="AU58" s="27"/>
      <c r="AW58" s="27"/>
      <c r="BE58" t="s">
        <v>1053</v>
      </c>
    </row>
    <row r="59" spans="1:57">
      <c r="AQ59" t="s">
        <v>1055</v>
      </c>
      <c r="AR59" s="27"/>
      <c r="AS59" s="27"/>
      <c r="AT59" s="27"/>
      <c r="AU59" s="27"/>
      <c r="AW59" s="27"/>
      <c r="BE59" t="s">
        <v>1056</v>
      </c>
    </row>
    <row r="60" spans="1:57" ht="19.5">
      <c r="A60" s="2" t="s">
        <v>442</v>
      </c>
      <c r="AQ60" t="s">
        <v>1058</v>
      </c>
      <c r="AR60" s="27"/>
      <c r="AS60" s="27"/>
      <c r="AT60" s="27"/>
      <c r="AU60" s="27"/>
      <c r="AV60" s="27"/>
      <c r="AW60" s="27"/>
    </row>
    <row r="61" spans="1:57" ht="19.5">
      <c r="A61" s="2" t="s">
        <v>443</v>
      </c>
      <c r="AQ61" s="27"/>
      <c r="AR61" s="27"/>
      <c r="AS61" s="27"/>
      <c r="AT61" s="27"/>
      <c r="AU61" s="27"/>
      <c r="AV61" s="27"/>
      <c r="AW61" s="27"/>
    </row>
    <row r="62" spans="1:57">
      <c r="B62" s="7" t="s">
        <v>444</v>
      </c>
      <c r="AQ62" t="s">
        <v>1054</v>
      </c>
      <c r="AR62" s="27"/>
      <c r="AS62" s="27"/>
      <c r="AT62" s="27"/>
      <c r="AU62" s="27"/>
      <c r="AV62" s="27"/>
      <c r="AW62" s="27"/>
    </row>
    <row r="63" spans="1:57">
      <c r="AQ63" t="s">
        <v>1057</v>
      </c>
      <c r="AR63" s="27"/>
      <c r="AS63" s="27"/>
      <c r="AT63" s="27"/>
      <c r="AU63" s="27"/>
      <c r="AV63" s="27"/>
      <c r="AW63" s="27"/>
    </row>
    <row r="65" spans="43:44">
      <c r="AQ65" s="7" t="s">
        <v>1198</v>
      </c>
    </row>
    <row r="66" spans="43:44">
      <c r="AQ66" s="7" t="s">
        <v>1199</v>
      </c>
    </row>
    <row r="67" spans="43:44">
      <c r="AQ67" s="7" t="s">
        <v>1200</v>
      </c>
    </row>
    <row r="69" spans="43:44">
      <c r="AQ69" s="7" t="s">
        <v>1201</v>
      </c>
    </row>
    <row r="70" spans="43:44">
      <c r="AQ70" s="7" t="s">
        <v>1202</v>
      </c>
    </row>
    <row r="71" spans="43:44">
      <c r="AQ71" s="7" t="s">
        <v>1203</v>
      </c>
    </row>
    <row r="73" spans="43:44">
      <c r="AQ73" s="7" t="s">
        <v>1204</v>
      </c>
    </row>
    <row r="74" spans="43:44">
      <c r="AQ74" s="7" t="s">
        <v>1209</v>
      </c>
    </row>
    <row r="75" spans="43:44">
      <c r="AQ75" s="7" t="s">
        <v>1205</v>
      </c>
    </row>
    <row r="76" spans="43:44">
      <c r="AR76" s="7" t="s">
        <v>1206</v>
      </c>
    </row>
    <row r="77" spans="43:44">
      <c r="AR77" s="7" t="s">
        <v>1207</v>
      </c>
    </row>
    <row r="78" spans="43:44">
      <c r="AQ78" s="7" t="s">
        <v>1208</v>
      </c>
    </row>
  </sheetData>
  <mergeCells count="54">
    <mergeCell ref="L18:Q18"/>
    <mergeCell ref="L19:Q19"/>
    <mergeCell ref="L20:Q20"/>
    <mergeCell ref="T18:X18"/>
    <mergeCell ref="T19:X19"/>
    <mergeCell ref="T20:X20"/>
    <mergeCell ref="E52:G52"/>
    <mergeCell ref="I52:R52"/>
    <mergeCell ref="C8:G8"/>
    <mergeCell ref="C7:G7"/>
    <mergeCell ref="R17:X17"/>
    <mergeCell ref="E18:J18"/>
    <mergeCell ref="E19:J19"/>
    <mergeCell ref="E20:J20"/>
    <mergeCell ref="E48:G48"/>
    <mergeCell ref="I48:R48"/>
    <mergeCell ref="E50:G50"/>
    <mergeCell ref="I50:AB50"/>
    <mergeCell ref="E51:G51"/>
    <mergeCell ref="I51:O51"/>
    <mergeCell ref="L44:S44"/>
    <mergeCell ref="E46:G46"/>
    <mergeCell ref="I46:R46"/>
    <mergeCell ref="U46:AA46"/>
    <mergeCell ref="E47:G47"/>
    <mergeCell ref="I47:AB47"/>
    <mergeCell ref="C22:G22"/>
    <mergeCell ref="P22:S22"/>
    <mergeCell ref="C16:G16"/>
    <mergeCell ref="M16:N16"/>
    <mergeCell ref="P16:V16"/>
    <mergeCell ref="Z16:AA16"/>
    <mergeCell ref="C12:G12"/>
    <mergeCell ref="K12:L12"/>
    <mergeCell ref="C14:G14"/>
    <mergeCell ref="C15:G15"/>
    <mergeCell ref="L15:M15"/>
    <mergeCell ref="P15:V15"/>
    <mergeCell ref="AO26:AR26"/>
    <mergeCell ref="F2:W2"/>
    <mergeCell ref="A4:H4"/>
    <mergeCell ref="Q4:S4"/>
    <mergeCell ref="I7:O7"/>
    <mergeCell ref="R7:X7"/>
    <mergeCell ref="C9:G9"/>
    <mergeCell ref="I9:AB9"/>
    <mergeCell ref="C10:G10"/>
    <mergeCell ref="I10:AB10"/>
    <mergeCell ref="C11:G11"/>
    <mergeCell ref="I11:K11"/>
    <mergeCell ref="L11:M11"/>
    <mergeCell ref="N11:P11"/>
    <mergeCell ref="V11:X11"/>
    <mergeCell ref="Z11:AB11"/>
  </mergeCells>
  <phoneticPr fontId="2" type="noConversion"/>
  <conditionalFormatting sqref="AF13">
    <cfRule type="cellIs" dxfId="15" priority="1" operator="greaterThan">
      <formula>40</formula>
    </cfRule>
  </conditionalFormatting>
  <pageMargins left="0.31496062992125984" right="0.31496062992125984" top="0.55118110236220474" bottom="0.55118110236220474" header="0.31496062992125984" footer="0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BDCC-3C42-424E-B857-83ABB374763A}">
  <dimension ref="A1:BF51"/>
  <sheetViews>
    <sheetView showGridLines="0" zoomScaleNormal="100" workbookViewId="0">
      <selection activeCell="AK15" sqref="AK15:AM15"/>
    </sheetView>
  </sheetViews>
  <sheetFormatPr defaultColWidth="2.125" defaultRowHeight="16.5"/>
  <cols>
    <col min="1" max="5" width="2.125" style="27"/>
    <col min="6" max="6" width="1.5" style="27" customWidth="1"/>
    <col min="7" max="7" width="3.625" style="27" customWidth="1"/>
    <col min="8" max="8" width="2.125" style="27" customWidth="1"/>
    <col min="9" max="9" width="2.125" style="27"/>
    <col min="10" max="11" width="1.875" style="27" customWidth="1"/>
    <col min="12" max="12" width="1.5" style="27" customWidth="1"/>
    <col min="13" max="13" width="3.625" style="27" customWidth="1"/>
    <col min="14" max="14" width="2.125" style="27"/>
    <col min="15" max="15" width="3.625" style="27" customWidth="1"/>
    <col min="16" max="17" width="1.875" style="27" customWidth="1"/>
    <col min="18" max="18" width="1.5" style="27" customWidth="1"/>
    <col min="19" max="19" width="3.625" style="27" customWidth="1"/>
    <col min="20" max="21" width="2.125" style="27"/>
    <col min="22" max="23" width="1.875" style="27" customWidth="1"/>
    <col min="24" max="24" width="1.5" style="27" customWidth="1"/>
    <col min="25" max="25" width="3.625" style="27" customWidth="1"/>
    <col min="26" max="27" width="2.125" style="27"/>
    <col min="28" max="29" width="1.875" style="27" customWidth="1"/>
    <col min="30" max="30" width="1.5" style="27" customWidth="1"/>
    <col min="31" max="31" width="3.625" style="27" customWidth="1"/>
    <col min="32" max="33" width="2.125" style="27"/>
    <col min="34" max="35" width="1.875" style="27" customWidth="1"/>
    <col min="36" max="36" width="1.5" style="27" customWidth="1"/>
    <col min="37" max="37" width="3.625" style="27" customWidth="1"/>
    <col min="38" max="39" width="2.125" style="27"/>
    <col min="40" max="41" width="1.875" style="27" customWidth="1"/>
    <col min="42" max="48" width="2.125" style="27"/>
    <col min="49" max="49" width="12.125" style="27" customWidth="1"/>
    <col min="50" max="57" width="7.5" style="27" customWidth="1"/>
    <col min="58" max="58" width="9.875" style="27" customWidth="1"/>
    <col min="59" max="16384" width="2.125" style="27"/>
  </cols>
  <sheetData>
    <row r="1" spans="1:55" ht="7.5" customHeight="1" thickBot="1"/>
    <row r="2" spans="1:55" s="2" customFormat="1" ht="29.25" customHeight="1" thickTop="1" thickBot="1">
      <c r="M2" s="585" t="s">
        <v>127</v>
      </c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2"/>
    </row>
    <row r="3" spans="1:55" s="7" customFormat="1" ht="11.25" customHeight="1" thickTop="1"/>
    <row r="4" spans="1:55" s="1" customFormat="1" ht="17.25">
      <c r="A4" s="614" t="str">
        <f>IF('0 - 회사등록'!C6="","",'0 - 회사등록'!C6)</f>
        <v>호텔디자이너스 동대문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1" t="s">
        <v>0</v>
      </c>
      <c r="X4" s="577" t="str">
        <f>IF('0 - 회사등록'!C19="","",'0 - 회사등록'!C19)</f>
        <v>주선우</v>
      </c>
      <c r="Y4" s="577"/>
      <c r="Z4" s="577"/>
      <c r="AA4" s="1" t="s">
        <v>1</v>
      </c>
    </row>
    <row r="5" spans="1:55" s="1" customFormat="1" ht="17.25">
      <c r="A5" s="1" t="s">
        <v>2</v>
      </c>
    </row>
    <row r="6" spans="1:55" s="7" customFormat="1" ht="7.5" customHeight="1"/>
    <row r="7" spans="1:55" ht="17.25">
      <c r="B7" s="31" t="s">
        <v>3</v>
      </c>
      <c r="C7" s="615" t="s">
        <v>108</v>
      </c>
      <c r="D7" s="615"/>
      <c r="E7" s="615"/>
      <c r="F7" s="615"/>
      <c r="G7" s="615"/>
      <c r="H7" s="615"/>
      <c r="I7" s="615"/>
      <c r="J7" s="32" t="s">
        <v>6</v>
      </c>
      <c r="K7" s="616">
        <f>IF('0 - 회사등록'!C23="","",'0 - 회사등록'!C23)</f>
        <v>44591</v>
      </c>
      <c r="L7" s="616"/>
      <c r="M7" s="616"/>
      <c r="N7" s="616"/>
      <c r="O7" s="616"/>
      <c r="P7" s="616"/>
      <c r="Q7" s="616"/>
      <c r="R7" s="616"/>
      <c r="S7" s="27" t="s">
        <v>128</v>
      </c>
      <c r="AW7" s="273" t="s">
        <v>1006</v>
      </c>
    </row>
    <row r="8" spans="1:55" s="33" customFormat="1">
      <c r="C8" s="62" t="s">
        <v>129</v>
      </c>
      <c r="R8" s="613" t="str">
        <f>IF('0 - 회사등록'!C24="","",'0 - 회사등록'!C23)</f>
        <v/>
      </c>
      <c r="S8" s="613"/>
      <c r="T8" s="613"/>
      <c r="U8" s="613"/>
      <c r="V8" s="613"/>
      <c r="W8" s="613"/>
      <c r="X8" s="613"/>
      <c r="Y8" s="62" t="s">
        <v>13</v>
      </c>
      <c r="AA8" s="613" t="str">
        <f>IF('0 - 회사등록'!C24="","",'0 - 회사등록'!C24)</f>
        <v/>
      </c>
      <c r="AB8" s="613"/>
      <c r="AC8" s="613"/>
      <c r="AD8" s="613"/>
      <c r="AE8" s="613"/>
      <c r="AF8" s="613"/>
      <c r="AG8" s="613"/>
      <c r="AH8" s="62" t="s">
        <v>130</v>
      </c>
    </row>
    <row r="9" spans="1:55">
      <c r="B9" s="31" t="s">
        <v>7</v>
      </c>
      <c r="C9" s="624" t="s">
        <v>131</v>
      </c>
      <c r="D9" s="624"/>
      <c r="E9" s="624"/>
      <c r="F9" s="624"/>
      <c r="G9" s="624"/>
      <c r="H9" s="624"/>
      <c r="I9" s="624"/>
      <c r="J9" s="32" t="s">
        <v>6</v>
      </c>
      <c r="K9" s="625" t="str">
        <f>IF('0 - 회사등록'!C11="","",'0 - 회사등록'!C11)</f>
        <v>서울시 중구 퇴계로 306 (쌍림동270-2)</v>
      </c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</row>
    <row r="10" spans="1:55">
      <c r="B10" s="31" t="s">
        <v>9</v>
      </c>
      <c r="C10" s="624" t="s">
        <v>10</v>
      </c>
      <c r="D10" s="624"/>
      <c r="E10" s="624"/>
      <c r="F10" s="624"/>
      <c r="G10" s="624"/>
      <c r="H10" s="624"/>
      <c r="I10" s="624"/>
      <c r="J10" s="32" t="s">
        <v>6</v>
      </c>
      <c r="K10" s="625" t="str">
        <f>IF('0 - 회사등록'!C27="","",'0 - 회사등록'!C27)</f>
        <v>호텔 서비스원</v>
      </c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</row>
    <row r="11" spans="1:55" ht="7.5" customHeight="1">
      <c r="B11" s="31"/>
      <c r="C11" s="45"/>
      <c r="D11" s="45"/>
      <c r="E11" s="45"/>
      <c r="F11" s="45"/>
      <c r="G11" s="45"/>
      <c r="H11" s="45"/>
      <c r="I11" s="45"/>
      <c r="J11" s="32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</row>
    <row r="12" spans="1:55">
      <c r="B12" s="31" t="s">
        <v>11</v>
      </c>
      <c r="C12" s="27" t="s">
        <v>132</v>
      </c>
    </row>
    <row r="13" spans="1:55" ht="6" customHeight="1">
      <c r="AX13" s="438"/>
    </row>
    <row r="14" spans="1:55">
      <c r="B14" s="605" t="s">
        <v>133</v>
      </c>
      <c r="C14" s="606"/>
      <c r="D14" s="606"/>
      <c r="E14" s="607"/>
      <c r="F14" s="36" t="s">
        <v>29</v>
      </c>
      <c r="G14" s="626" t="s">
        <v>103</v>
      </c>
      <c r="H14" s="626"/>
      <c r="I14" s="37" t="s">
        <v>138</v>
      </c>
      <c r="J14" s="37"/>
      <c r="K14" s="38"/>
      <c r="L14" s="36" t="s">
        <v>29</v>
      </c>
      <c r="M14" s="626" t="s">
        <v>174</v>
      </c>
      <c r="N14" s="626"/>
      <c r="O14" s="37" t="s">
        <v>138</v>
      </c>
      <c r="P14" s="37"/>
      <c r="Q14" s="38"/>
      <c r="R14" s="36" t="s">
        <v>29</v>
      </c>
      <c r="S14" s="626" t="s">
        <v>175</v>
      </c>
      <c r="T14" s="626"/>
      <c r="U14" s="37" t="s">
        <v>138</v>
      </c>
      <c r="V14" s="37"/>
      <c r="W14" s="38"/>
      <c r="X14" s="36" t="s">
        <v>29</v>
      </c>
      <c r="Y14" s="626" t="s">
        <v>176</v>
      </c>
      <c r="Z14" s="626"/>
      <c r="AA14" s="37" t="s">
        <v>138</v>
      </c>
      <c r="AB14" s="37"/>
      <c r="AC14" s="38"/>
      <c r="AD14" s="36" t="s">
        <v>29</v>
      </c>
      <c r="AE14" s="626" t="s">
        <v>177</v>
      </c>
      <c r="AF14" s="626"/>
      <c r="AG14" s="37" t="s">
        <v>138</v>
      </c>
      <c r="AH14" s="37"/>
      <c r="AI14" s="38"/>
      <c r="AJ14" s="36" t="s">
        <v>29</v>
      </c>
      <c r="AK14" s="626" t="s">
        <v>1230</v>
      </c>
      <c r="AL14" s="626"/>
      <c r="AM14" s="37" t="s">
        <v>138</v>
      </c>
      <c r="AN14" s="37"/>
      <c r="AO14" s="38"/>
      <c r="AW14" s="27" t="s">
        <v>995</v>
      </c>
      <c r="AX14" s="438"/>
    </row>
    <row r="15" spans="1:55">
      <c r="B15" s="605" t="s">
        <v>134</v>
      </c>
      <c r="C15" s="606"/>
      <c r="D15" s="606"/>
      <c r="E15" s="607"/>
      <c r="F15" s="34"/>
      <c r="G15" s="617">
        <f>F17-F16-(G19-G18)</f>
        <v>0.25</v>
      </c>
      <c r="H15" s="617"/>
      <c r="I15" s="617"/>
      <c r="J15" s="548" t="s">
        <v>139</v>
      </c>
      <c r="K15" s="549"/>
      <c r="L15" s="34"/>
      <c r="M15" s="617">
        <f>L17-L16-(M19-M18)</f>
        <v>0.125</v>
      </c>
      <c r="N15" s="617"/>
      <c r="O15" s="617"/>
      <c r="P15" s="548" t="s">
        <v>139</v>
      </c>
      <c r="Q15" s="549"/>
      <c r="R15" s="34"/>
      <c r="S15" s="617">
        <f>R17-R16-(S19-S18)</f>
        <v>0.25</v>
      </c>
      <c r="T15" s="617"/>
      <c r="U15" s="617"/>
      <c r="V15" s="548" t="s">
        <v>139</v>
      </c>
      <c r="W15" s="549"/>
      <c r="X15" s="34"/>
      <c r="Y15" s="617">
        <f>X17-X16-(Y19-Y18)</f>
        <v>0.125</v>
      </c>
      <c r="Z15" s="617"/>
      <c r="AA15" s="617"/>
      <c r="AB15" s="548" t="s">
        <v>139</v>
      </c>
      <c r="AC15" s="549"/>
      <c r="AD15" s="34"/>
      <c r="AE15" s="617">
        <f>AD17-AD16-(AE19-AE18)</f>
        <v>0.25</v>
      </c>
      <c r="AF15" s="617"/>
      <c r="AG15" s="617"/>
      <c r="AH15" s="548" t="s">
        <v>139</v>
      </c>
      <c r="AI15" s="549"/>
      <c r="AJ15" s="34"/>
      <c r="AK15" s="617">
        <f>AJ17-AJ16-(AK19-AK18)</f>
        <v>0</v>
      </c>
      <c r="AL15" s="617"/>
      <c r="AM15" s="617"/>
      <c r="AN15" s="548" t="s">
        <v>139</v>
      </c>
      <c r="AO15" s="549"/>
      <c r="AW15" s="441">
        <f>SUM(G15,M15,S15,Y15,AE15,AK15)</f>
        <v>1</v>
      </c>
      <c r="AX15" s="439"/>
    </row>
    <row r="16" spans="1:55">
      <c r="B16" s="605" t="s">
        <v>135</v>
      </c>
      <c r="C16" s="606"/>
      <c r="D16" s="606"/>
      <c r="E16" s="607"/>
      <c r="F16" s="608">
        <v>0.375</v>
      </c>
      <c r="G16" s="609"/>
      <c r="H16" s="609"/>
      <c r="I16" s="609"/>
      <c r="J16" s="609"/>
      <c r="K16" s="610"/>
      <c r="L16" s="608">
        <v>0.375</v>
      </c>
      <c r="M16" s="609"/>
      <c r="N16" s="609"/>
      <c r="O16" s="609"/>
      <c r="P16" s="609"/>
      <c r="Q16" s="610"/>
      <c r="R16" s="608">
        <v>0.375</v>
      </c>
      <c r="S16" s="609"/>
      <c r="T16" s="609"/>
      <c r="U16" s="609"/>
      <c r="V16" s="609"/>
      <c r="W16" s="610"/>
      <c r="X16" s="608">
        <v>0.375</v>
      </c>
      <c r="Y16" s="609"/>
      <c r="Z16" s="609"/>
      <c r="AA16" s="609"/>
      <c r="AB16" s="609"/>
      <c r="AC16" s="610"/>
      <c r="AD16" s="608">
        <v>0.375</v>
      </c>
      <c r="AE16" s="609"/>
      <c r="AF16" s="609"/>
      <c r="AG16" s="609"/>
      <c r="AH16" s="609"/>
      <c r="AI16" s="610"/>
      <c r="AJ16" s="608"/>
      <c r="AK16" s="609"/>
      <c r="AL16" s="609"/>
      <c r="AM16" s="609"/>
      <c r="AN16" s="609"/>
      <c r="AO16" s="610"/>
      <c r="AW16" s="440">
        <f>(F17-F16-(G19-G18))+(L17-L16-(M19-M18))+(R17-R16-(S19-S18))+(X17-X16-(Y19-Y18))+(AD17-AD16-(AE19-AE18))+(AJ17-AJ16-(AK19-AK18))</f>
        <v>1</v>
      </c>
      <c r="BC16" s="27" t="s">
        <v>1008</v>
      </c>
    </row>
    <row r="17" spans="2:58">
      <c r="B17" s="605" t="s">
        <v>136</v>
      </c>
      <c r="C17" s="606"/>
      <c r="D17" s="606"/>
      <c r="E17" s="607"/>
      <c r="F17" s="608">
        <v>0.66666666666666663</v>
      </c>
      <c r="G17" s="609"/>
      <c r="H17" s="609"/>
      <c r="I17" s="609"/>
      <c r="J17" s="609"/>
      <c r="K17" s="610"/>
      <c r="L17" s="608">
        <v>0.5</v>
      </c>
      <c r="M17" s="609"/>
      <c r="N17" s="609" t="s">
        <v>140</v>
      </c>
      <c r="O17" s="609">
        <v>0</v>
      </c>
      <c r="P17" s="609"/>
      <c r="Q17" s="610" t="s">
        <v>141</v>
      </c>
      <c r="R17" s="608">
        <v>0.66666666666666663</v>
      </c>
      <c r="S17" s="609"/>
      <c r="T17" s="609"/>
      <c r="U17" s="609"/>
      <c r="V17" s="609"/>
      <c r="W17" s="610"/>
      <c r="X17" s="608">
        <v>0.5</v>
      </c>
      <c r="Y17" s="609"/>
      <c r="Z17" s="609" t="s">
        <v>140</v>
      </c>
      <c r="AA17" s="609">
        <v>0</v>
      </c>
      <c r="AB17" s="609"/>
      <c r="AC17" s="610" t="s">
        <v>141</v>
      </c>
      <c r="AD17" s="608">
        <v>0.66666666666666663</v>
      </c>
      <c r="AE17" s="609"/>
      <c r="AF17" s="609"/>
      <c r="AG17" s="609"/>
      <c r="AH17" s="609"/>
      <c r="AI17" s="610"/>
      <c r="AJ17" s="608"/>
      <c r="AK17" s="609"/>
      <c r="AL17" s="609"/>
      <c r="AM17" s="609"/>
      <c r="AN17" s="609"/>
      <c r="AO17" s="610"/>
      <c r="AW17" s="426" t="str">
        <f>G14</f>
        <v>월</v>
      </c>
      <c r="AX17" s="426" t="str">
        <f>M14</f>
        <v>화</v>
      </c>
      <c r="AY17" s="426" t="str">
        <f>S14</f>
        <v>수</v>
      </c>
      <c r="AZ17" s="426" t="str">
        <f>Y14</f>
        <v>목</v>
      </c>
      <c r="BA17" s="426" t="str">
        <f>AE14</f>
        <v>금</v>
      </c>
      <c r="BB17" s="426" t="str">
        <f>AK14</f>
        <v>토</v>
      </c>
      <c r="BC17" s="426" t="str">
        <f>J21</f>
        <v>일</v>
      </c>
    </row>
    <row r="18" spans="2:58">
      <c r="B18" s="618" t="s">
        <v>137</v>
      </c>
      <c r="C18" s="619"/>
      <c r="D18" s="619"/>
      <c r="E18" s="620"/>
      <c r="F18" s="429"/>
      <c r="G18" s="631">
        <v>0.5</v>
      </c>
      <c r="H18" s="631"/>
      <c r="I18" s="631"/>
      <c r="J18" s="631"/>
      <c r="K18" s="632"/>
      <c r="L18" s="429"/>
      <c r="M18" s="631"/>
      <c r="N18" s="631"/>
      <c r="O18" s="631"/>
      <c r="P18" s="631"/>
      <c r="Q18" s="632"/>
      <c r="R18" s="429"/>
      <c r="S18" s="631">
        <v>0.5</v>
      </c>
      <c r="T18" s="631"/>
      <c r="U18" s="631"/>
      <c r="V18" s="631"/>
      <c r="W18" s="632"/>
      <c r="X18" s="429"/>
      <c r="Y18" s="631"/>
      <c r="Z18" s="631"/>
      <c r="AA18" s="631"/>
      <c r="AB18" s="631"/>
      <c r="AC18" s="632"/>
      <c r="AD18" s="429"/>
      <c r="AE18" s="631">
        <v>0.5</v>
      </c>
      <c r="AF18" s="631"/>
      <c r="AG18" s="631"/>
      <c r="AH18" s="631"/>
      <c r="AI18" s="632"/>
      <c r="AJ18" s="429"/>
      <c r="AK18" s="631"/>
      <c r="AL18" s="631"/>
      <c r="AM18" s="631"/>
      <c r="AN18" s="631"/>
      <c r="AO18" s="632"/>
      <c r="AW18" s="445">
        <f>(F17-F16)-(G19-G18)</f>
        <v>0.25</v>
      </c>
      <c r="AX18" s="445">
        <f>(L17-L16)-(M19-M18)</f>
        <v>0.125</v>
      </c>
      <c r="AY18" s="445">
        <f>(R17-R16)-(S19-S18)</f>
        <v>0.25</v>
      </c>
      <c r="AZ18" s="445">
        <f>(X17-X16)-(Y19-Y18)</f>
        <v>0.125</v>
      </c>
      <c r="BA18" s="445">
        <f>(AD17-AD16)-(AE19-AE18)</f>
        <v>0.25</v>
      </c>
      <c r="BB18" s="445">
        <f>(AJ17-AJ16)-(AK19-AK18)</f>
        <v>0</v>
      </c>
      <c r="BC18" s="487">
        <f>AW15/5</f>
        <v>0.2</v>
      </c>
    </row>
    <row r="19" spans="2:58">
      <c r="B19" s="621"/>
      <c r="C19" s="622"/>
      <c r="D19" s="622"/>
      <c r="E19" s="623"/>
      <c r="F19" s="35" t="s">
        <v>15</v>
      </c>
      <c r="G19" s="633">
        <v>0.54166666666666663</v>
      </c>
      <c r="H19" s="633"/>
      <c r="I19" s="633"/>
      <c r="J19" s="633"/>
      <c r="K19" s="634"/>
      <c r="L19" s="35" t="s">
        <v>15</v>
      </c>
      <c r="M19" s="633"/>
      <c r="N19" s="633"/>
      <c r="O19" s="633"/>
      <c r="P19" s="633"/>
      <c r="Q19" s="634"/>
      <c r="R19" s="35" t="s">
        <v>15</v>
      </c>
      <c r="S19" s="633">
        <v>0.54166666666666663</v>
      </c>
      <c r="T19" s="633"/>
      <c r="U19" s="633"/>
      <c r="V19" s="633"/>
      <c r="W19" s="634"/>
      <c r="X19" s="35" t="s">
        <v>15</v>
      </c>
      <c r="Y19" s="633"/>
      <c r="Z19" s="633"/>
      <c r="AA19" s="633"/>
      <c r="AB19" s="633"/>
      <c r="AC19" s="634"/>
      <c r="AD19" s="35" t="s">
        <v>15</v>
      </c>
      <c r="AE19" s="633">
        <v>0.54166666666666663</v>
      </c>
      <c r="AF19" s="633"/>
      <c r="AG19" s="633"/>
      <c r="AH19" s="633"/>
      <c r="AI19" s="634"/>
      <c r="AJ19" s="35" t="s">
        <v>15</v>
      </c>
      <c r="AK19" s="633"/>
      <c r="AL19" s="633"/>
      <c r="AM19" s="633"/>
      <c r="AN19" s="633"/>
      <c r="AO19" s="634"/>
      <c r="AW19" s="489">
        <f t="shared" ref="AW19:BB19" si="0">HOUR(AW18)+MINUTE(AW18)/60</f>
        <v>6</v>
      </c>
      <c r="AX19" s="489">
        <f t="shared" si="0"/>
        <v>3</v>
      </c>
      <c r="AY19" s="489">
        <f t="shared" si="0"/>
        <v>6</v>
      </c>
      <c r="AZ19" s="489">
        <f t="shared" si="0"/>
        <v>3</v>
      </c>
      <c r="BA19" s="489">
        <f t="shared" si="0"/>
        <v>6</v>
      </c>
      <c r="BB19" s="489">
        <f t="shared" si="0"/>
        <v>0</v>
      </c>
      <c r="BC19" s="488">
        <f>HOUR(BC18)+MINUTE(BC18)/60</f>
        <v>4.8</v>
      </c>
      <c r="BF19" s="488">
        <f>SUM(AW19:BB19)</f>
        <v>24</v>
      </c>
    </row>
    <row r="20" spans="2:58" ht="3.75" customHeight="1"/>
    <row r="21" spans="2:58">
      <c r="B21" s="27" t="s">
        <v>142</v>
      </c>
      <c r="G21" s="27" t="s">
        <v>18</v>
      </c>
      <c r="J21" s="604" t="s">
        <v>21</v>
      </c>
      <c r="K21" s="604"/>
      <c r="L21" s="604"/>
      <c r="M21" s="27" t="s">
        <v>22</v>
      </c>
      <c r="AW21" s="490">
        <f>$K$24*AW19</f>
        <v>54960</v>
      </c>
      <c r="AX21" s="490">
        <f t="shared" ref="AX21:BC21" si="1">$K$24*AX19</f>
        <v>27480</v>
      </c>
      <c r="AY21" s="490">
        <f t="shared" si="1"/>
        <v>54960</v>
      </c>
      <c r="AZ21" s="490">
        <f t="shared" si="1"/>
        <v>27480</v>
      </c>
      <c r="BA21" s="490">
        <f t="shared" si="1"/>
        <v>54960</v>
      </c>
      <c r="BB21" s="490">
        <f t="shared" si="1"/>
        <v>0</v>
      </c>
      <c r="BC21" s="490">
        <f t="shared" si="1"/>
        <v>43968</v>
      </c>
      <c r="BE21" s="444">
        <f>SUM(AW21:BC21)</f>
        <v>263808</v>
      </c>
      <c r="BF21" s="496">
        <f>BE21/BF19</f>
        <v>10992</v>
      </c>
    </row>
    <row r="22" spans="2:58" ht="7.5" customHeight="1"/>
    <row r="23" spans="2:58">
      <c r="B23" s="31" t="s">
        <v>17</v>
      </c>
      <c r="C23" s="27" t="s">
        <v>143</v>
      </c>
      <c r="AW23" s="491"/>
      <c r="BC23" s="444">
        <f>SUM(AW21:BB21)/5</f>
        <v>43968</v>
      </c>
    </row>
    <row r="24" spans="2:58">
      <c r="C24" s="46" t="s">
        <v>144</v>
      </c>
      <c r="K24" s="627">
        <v>9160</v>
      </c>
      <c r="L24" s="627"/>
      <c r="M24" s="627"/>
      <c r="N24" s="627"/>
      <c r="O24" s="627"/>
      <c r="P24" s="627"/>
      <c r="Q24" s="627"/>
      <c r="R24" s="627"/>
      <c r="S24" s="627"/>
      <c r="T24" s="627"/>
      <c r="U24" s="627"/>
      <c r="V24" s="27" t="s">
        <v>115</v>
      </c>
    </row>
    <row r="25" spans="2:58">
      <c r="C25" s="46" t="s">
        <v>145</v>
      </c>
      <c r="J25" s="615"/>
      <c r="K25" s="615"/>
      <c r="L25" s="27" t="s">
        <v>16</v>
      </c>
      <c r="M25" s="628"/>
      <c r="N25" s="628"/>
      <c r="O25" s="628"/>
      <c r="P25" s="628"/>
      <c r="Q25" s="628"/>
      <c r="R25" s="628"/>
      <c r="S25" s="628"/>
      <c r="T25" s="628"/>
      <c r="U25" s="628"/>
      <c r="V25" s="628"/>
      <c r="W25" s="628"/>
      <c r="X25" s="27" t="s">
        <v>146</v>
      </c>
      <c r="AB25" s="602"/>
      <c r="AC25" s="602"/>
      <c r="AD25" s="27" t="s">
        <v>16</v>
      </c>
      <c r="AW25" s="602" t="s">
        <v>147</v>
      </c>
      <c r="AX25" s="602"/>
    </row>
    <row r="26" spans="2:58">
      <c r="C26" s="47" t="s">
        <v>149</v>
      </c>
      <c r="P26" s="628"/>
      <c r="Q26" s="628"/>
      <c r="R26" s="628"/>
      <c r="S26" s="628"/>
      <c r="T26" s="628"/>
      <c r="U26" s="628"/>
      <c r="V26" s="628"/>
      <c r="W26" s="628"/>
      <c r="X26" s="628"/>
      <c r="Y26" s="628"/>
      <c r="Z26" s="628"/>
      <c r="AA26" s="27" t="s">
        <v>148</v>
      </c>
      <c r="AJ26" s="602"/>
      <c r="AK26" s="602"/>
      <c r="AL26" s="27" t="s">
        <v>16</v>
      </c>
      <c r="AW26" s="602" t="s">
        <v>147</v>
      </c>
      <c r="AX26" s="602"/>
    </row>
    <row r="27" spans="2:58">
      <c r="C27" s="46" t="s">
        <v>150</v>
      </c>
      <c r="P27" s="603"/>
      <c r="Q27" s="603"/>
      <c r="R27" s="603"/>
      <c r="S27" s="603"/>
      <c r="T27" s="603"/>
      <c r="U27" s="27" t="s">
        <v>151</v>
      </c>
    </row>
    <row r="28" spans="2:58">
      <c r="D28" s="61" t="s">
        <v>152</v>
      </c>
      <c r="E28" s="62"/>
      <c r="F28" s="62"/>
      <c r="G28" s="62"/>
      <c r="H28" s="62"/>
    </row>
    <row r="29" spans="2:58">
      <c r="D29" s="62"/>
      <c r="E29" s="62" t="s">
        <v>992</v>
      </c>
      <c r="F29" s="62"/>
      <c r="G29" s="62"/>
      <c r="H29" s="62"/>
    </row>
    <row r="30" spans="2:58">
      <c r="C30" s="46" t="s">
        <v>153</v>
      </c>
      <c r="R30" s="604" t="s">
        <v>154</v>
      </c>
      <c r="S30" s="604"/>
      <c r="T30" s="604"/>
      <c r="U30" s="604"/>
      <c r="V30" s="604"/>
      <c r="W30" s="27" t="s">
        <v>36</v>
      </c>
    </row>
    <row r="31" spans="2:58">
      <c r="C31" s="46" t="s">
        <v>155</v>
      </c>
      <c r="P31" s="602"/>
      <c r="Q31" s="602"/>
      <c r="R31" s="602"/>
      <c r="S31" s="27" t="s">
        <v>156</v>
      </c>
      <c r="AF31" s="602"/>
      <c r="AG31" s="602"/>
      <c r="AH31" s="602"/>
      <c r="AI31" s="27" t="s">
        <v>16</v>
      </c>
      <c r="AW31" s="602" t="s">
        <v>147</v>
      </c>
      <c r="AX31" s="602"/>
      <c r="AY31" s="602"/>
    </row>
    <row r="32" spans="2:58" ht="7.5" customHeight="1"/>
    <row r="33" spans="1:54">
      <c r="B33" s="27" t="s">
        <v>157</v>
      </c>
    </row>
    <row r="34" spans="1:54">
      <c r="B34" s="27" t="s">
        <v>158</v>
      </c>
    </row>
    <row r="35" spans="1:54">
      <c r="C35" s="63" t="s">
        <v>159</v>
      </c>
      <c r="D35" s="27" t="s">
        <v>160</v>
      </c>
      <c r="I35" s="63" t="s">
        <v>159</v>
      </c>
      <c r="J35" s="27" t="s">
        <v>161</v>
      </c>
      <c r="O35" s="63" t="s">
        <v>159</v>
      </c>
      <c r="P35" s="27" t="s">
        <v>162</v>
      </c>
      <c r="U35" s="63" t="s">
        <v>159</v>
      </c>
      <c r="V35" s="27" t="s">
        <v>163</v>
      </c>
    </row>
    <row r="36" spans="1:54" ht="3.75" customHeight="1"/>
    <row r="37" spans="1:54">
      <c r="B37" s="27" t="s">
        <v>164</v>
      </c>
      <c r="AW37" s="468" t="s">
        <v>1051</v>
      </c>
    </row>
    <row r="38" spans="1:54">
      <c r="B38" s="46" t="s">
        <v>165</v>
      </c>
      <c r="AW38" t="s">
        <v>1052</v>
      </c>
      <c r="BB38" t="s">
        <v>1053</v>
      </c>
    </row>
    <row r="39" spans="1:54">
      <c r="B39" s="27" t="s">
        <v>166</v>
      </c>
      <c r="AW39" t="s">
        <v>1055</v>
      </c>
      <c r="BB39" t="s">
        <v>1056</v>
      </c>
    </row>
    <row r="40" spans="1:54">
      <c r="B40" s="27" t="s">
        <v>167</v>
      </c>
      <c r="AW40" t="s">
        <v>1058</v>
      </c>
    </row>
    <row r="41" spans="1:54">
      <c r="B41" s="46" t="s">
        <v>168</v>
      </c>
    </row>
    <row r="42" spans="1:54">
      <c r="B42" s="27" t="s">
        <v>169</v>
      </c>
      <c r="AW42" t="s">
        <v>1054</v>
      </c>
    </row>
    <row r="43" spans="1:54">
      <c r="B43" s="46" t="s">
        <v>170</v>
      </c>
      <c r="AW43" t="s">
        <v>1057</v>
      </c>
    </row>
    <row r="44" spans="1:54" ht="17.25">
      <c r="O44" s="600">
        <f>IF(K7="","        년        월      일",K7)</f>
        <v>44591</v>
      </c>
      <c r="P44" s="600"/>
      <c r="Q44" s="600"/>
      <c r="R44" s="600"/>
      <c r="S44" s="600"/>
      <c r="T44" s="600"/>
      <c r="U44" s="600"/>
      <c r="V44" s="600"/>
      <c r="W44" s="600"/>
      <c r="X44" s="600"/>
      <c r="Y44" s="600"/>
    </row>
    <row r="45" spans="1:54" ht="16.5" customHeight="1">
      <c r="A45" s="7"/>
      <c r="B45" s="7" t="s">
        <v>57</v>
      </c>
      <c r="C45" s="7"/>
      <c r="D45" s="7"/>
      <c r="F45" s="599" t="s">
        <v>58</v>
      </c>
      <c r="G45" s="599"/>
      <c r="H45" s="599"/>
      <c r="I45" s="599"/>
      <c r="J45" s="599"/>
      <c r="K45" s="3" t="s">
        <v>6</v>
      </c>
      <c r="L45" s="629" t="str">
        <f>IF(A4="","",A4)</f>
        <v>호텔디자이너스 동대문</v>
      </c>
      <c r="M45" s="629"/>
      <c r="N45" s="629"/>
      <c r="O45" s="629"/>
      <c r="P45" s="629"/>
      <c r="Q45" s="629"/>
      <c r="R45" s="629"/>
      <c r="S45" s="629"/>
      <c r="T45" s="629"/>
      <c r="U45" s="629"/>
      <c r="V45" s="629"/>
      <c r="W45" s="629"/>
      <c r="X45" s="629"/>
      <c r="Y45" s="27" t="s">
        <v>172</v>
      </c>
      <c r="AB45" s="630" t="str">
        <f>IF('0 - 회사등록'!C13="","",'0 - 회사등록'!C13)</f>
        <v>02) 2271-3506</v>
      </c>
      <c r="AC45" s="63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27" t="s">
        <v>16</v>
      </c>
    </row>
    <row r="46" spans="1:54" ht="16.5" customHeight="1">
      <c r="F46" s="599" t="s">
        <v>171</v>
      </c>
      <c r="G46" s="599"/>
      <c r="H46" s="599"/>
      <c r="I46" s="599"/>
      <c r="J46" s="599"/>
      <c r="K46" s="3" t="s">
        <v>6</v>
      </c>
      <c r="L46" s="625" t="str">
        <f>IF(K9="","",K9)</f>
        <v>서울시 중구 퇴계로 306 (쌍림동270-2)</v>
      </c>
      <c r="M46" s="625"/>
      <c r="N46" s="625"/>
      <c r="O46" s="625"/>
      <c r="P46" s="625"/>
      <c r="Q46" s="625"/>
      <c r="R46" s="625"/>
      <c r="S46" s="625"/>
      <c r="T46" s="625"/>
      <c r="U46" s="625"/>
      <c r="V46" s="625"/>
      <c r="W46" s="625"/>
      <c r="X46" s="625"/>
      <c r="Y46" s="625"/>
      <c r="Z46" s="625"/>
      <c r="AA46" s="625"/>
      <c r="AB46" s="625"/>
      <c r="AC46" s="625"/>
      <c r="AD46" s="625"/>
      <c r="AE46" s="625"/>
      <c r="AF46" s="625"/>
      <c r="AG46" s="625"/>
      <c r="AH46" s="625"/>
      <c r="AI46" s="625"/>
      <c r="AJ46" s="625"/>
      <c r="AK46" s="625"/>
      <c r="AL46" s="625"/>
      <c r="AM46" s="625"/>
      <c r="AN46" s="625"/>
    </row>
    <row r="47" spans="1:54" ht="16.5" customHeight="1">
      <c r="F47" s="599" t="s">
        <v>97</v>
      </c>
      <c r="G47" s="599"/>
      <c r="H47" s="599"/>
      <c r="I47" s="599"/>
      <c r="J47" s="599"/>
      <c r="K47" s="3" t="s">
        <v>6</v>
      </c>
      <c r="L47" s="630" t="str">
        <f>IF('0 - 회사등록'!C12="","",'0 - 회사등록'!C12)</f>
        <v>주언규</v>
      </c>
      <c r="M47" s="630"/>
      <c r="N47" s="630"/>
      <c r="O47" s="630"/>
      <c r="P47" s="630"/>
      <c r="Q47" s="630"/>
      <c r="R47" s="630"/>
      <c r="S47" s="630"/>
      <c r="T47" s="630"/>
      <c r="U47" s="630"/>
      <c r="V47" s="630"/>
      <c r="W47" s="630"/>
      <c r="X47" s="630"/>
      <c r="Y47" s="65" t="s">
        <v>62</v>
      </c>
    </row>
    <row r="48" spans="1:54" ht="7.5" customHeight="1"/>
    <row r="49" spans="1:40" ht="16.5" customHeight="1">
      <c r="A49" s="7"/>
      <c r="B49" s="7" t="s">
        <v>63</v>
      </c>
      <c r="C49" s="7"/>
      <c r="D49" s="7"/>
      <c r="F49" s="599" t="s">
        <v>171</v>
      </c>
      <c r="G49" s="599"/>
      <c r="H49" s="599"/>
      <c r="I49" s="599"/>
      <c r="J49" s="599"/>
      <c r="K49" s="3" t="s">
        <v>6</v>
      </c>
      <c r="L49" s="625" t="str">
        <f>IF('0 - 회사등록'!C18="","",'0 - 회사등록'!C18)</f>
        <v>충남 천안시 서북구 두정동 1369번지 청풍프라자 6층</v>
      </c>
      <c r="M49" s="625"/>
      <c r="N49" s="625"/>
      <c r="O49" s="625"/>
      <c r="P49" s="625"/>
      <c r="Q49" s="625"/>
      <c r="R49" s="625"/>
      <c r="S49" s="625"/>
      <c r="T49" s="625"/>
      <c r="U49" s="625"/>
      <c r="V49" s="625"/>
      <c r="W49" s="625"/>
      <c r="X49" s="625"/>
      <c r="Y49" s="625"/>
      <c r="Z49" s="625"/>
      <c r="AA49" s="625"/>
      <c r="AB49" s="625"/>
      <c r="AC49" s="625"/>
      <c r="AD49" s="625"/>
      <c r="AE49" s="625"/>
      <c r="AF49" s="625"/>
      <c r="AG49" s="625"/>
      <c r="AH49" s="625"/>
      <c r="AI49" s="625"/>
      <c r="AJ49" s="625"/>
      <c r="AK49" s="625"/>
      <c r="AL49" s="625"/>
      <c r="AM49" s="625"/>
      <c r="AN49" s="625"/>
    </row>
    <row r="50" spans="1:40" ht="16.5" customHeight="1">
      <c r="F50" s="599" t="s">
        <v>87</v>
      </c>
      <c r="G50" s="599"/>
      <c r="H50" s="599"/>
      <c r="I50" s="599"/>
      <c r="J50" s="599"/>
      <c r="K50" s="3" t="s">
        <v>6</v>
      </c>
      <c r="L50" s="630" t="str">
        <f>IF('0 - 회사등록'!C20="","",'0 - 회사등록'!C20)</f>
        <v>010-8957-5106</v>
      </c>
      <c r="M50" s="630"/>
      <c r="N50" s="630"/>
      <c r="O50" s="630"/>
      <c r="P50" s="630"/>
      <c r="Q50" s="630"/>
      <c r="R50" s="630"/>
      <c r="S50" s="630"/>
      <c r="T50" s="630"/>
      <c r="U50" s="630"/>
      <c r="V50" s="630"/>
      <c r="W50" s="630"/>
      <c r="X50" s="630"/>
    </row>
    <row r="51" spans="1:40" ht="16.5" customHeight="1">
      <c r="F51" s="599" t="s">
        <v>173</v>
      </c>
      <c r="G51" s="599"/>
      <c r="H51" s="599"/>
      <c r="I51" s="599"/>
      <c r="J51" s="599"/>
      <c r="K51" s="3" t="s">
        <v>6</v>
      </c>
      <c r="L51" s="630" t="str">
        <f>IF(X4="","",X4)</f>
        <v>주선우</v>
      </c>
      <c r="M51" s="630"/>
      <c r="N51" s="630"/>
      <c r="O51" s="630"/>
      <c r="P51" s="630"/>
      <c r="Q51" s="630"/>
      <c r="R51" s="630"/>
      <c r="S51" s="630"/>
      <c r="T51" s="630"/>
      <c r="U51" s="630"/>
      <c r="V51" s="630"/>
      <c r="W51" s="630"/>
      <c r="X51" s="630"/>
      <c r="Y51" s="65" t="s">
        <v>62</v>
      </c>
    </row>
  </sheetData>
  <mergeCells count="86">
    <mergeCell ref="AE19:AI19"/>
    <mergeCell ref="AK19:AO19"/>
    <mergeCell ref="V15:W15"/>
    <mergeCell ref="AB15:AC15"/>
    <mergeCell ref="AH15:AI15"/>
    <mergeCell ref="AN15:AO15"/>
    <mergeCell ref="AE18:AI18"/>
    <mergeCell ref="AK18:AO18"/>
    <mergeCell ref="R16:W16"/>
    <mergeCell ref="X16:AC16"/>
    <mergeCell ref="AD16:AI16"/>
    <mergeCell ref="AJ16:AO16"/>
    <mergeCell ref="AJ17:AO17"/>
    <mergeCell ref="Y15:AA15"/>
    <mergeCell ref="AE15:AG15"/>
    <mergeCell ref="AK15:AM15"/>
    <mergeCell ref="G19:K19"/>
    <mergeCell ref="M18:Q18"/>
    <mergeCell ref="S18:W18"/>
    <mergeCell ref="Y18:AC18"/>
    <mergeCell ref="M19:Q19"/>
    <mergeCell ref="S19:W19"/>
    <mergeCell ref="Y19:AC19"/>
    <mergeCell ref="L17:Q17"/>
    <mergeCell ref="R17:W17"/>
    <mergeCell ref="X17:AC17"/>
    <mergeCell ref="AD17:AI17"/>
    <mergeCell ref="G18:K18"/>
    <mergeCell ref="F49:J49"/>
    <mergeCell ref="F50:J50"/>
    <mergeCell ref="F51:J51"/>
    <mergeCell ref="L49:AN49"/>
    <mergeCell ref="L50:X50"/>
    <mergeCell ref="L51:X51"/>
    <mergeCell ref="O44:Y44"/>
    <mergeCell ref="F45:J45"/>
    <mergeCell ref="F46:J46"/>
    <mergeCell ref="F47:J47"/>
    <mergeCell ref="L45:X45"/>
    <mergeCell ref="L46:AN46"/>
    <mergeCell ref="AB45:AN45"/>
    <mergeCell ref="L47:X47"/>
    <mergeCell ref="K24:U24"/>
    <mergeCell ref="J25:K25"/>
    <mergeCell ref="M25:W25"/>
    <mergeCell ref="AB25:AC25"/>
    <mergeCell ref="P26:Z26"/>
    <mergeCell ref="J21:L21"/>
    <mergeCell ref="B18:E19"/>
    <mergeCell ref="B17:E17"/>
    <mergeCell ref="C9:I9"/>
    <mergeCell ref="K9:AN9"/>
    <mergeCell ref="C10:I10"/>
    <mergeCell ref="K10:AN10"/>
    <mergeCell ref="B14:E14"/>
    <mergeCell ref="Y14:Z14"/>
    <mergeCell ref="AE14:AF14"/>
    <mergeCell ref="AK14:AL14"/>
    <mergeCell ref="B15:E15"/>
    <mergeCell ref="G14:H14"/>
    <mergeCell ref="M14:N14"/>
    <mergeCell ref="S14:T14"/>
    <mergeCell ref="F17:K17"/>
    <mergeCell ref="B16:E16"/>
    <mergeCell ref="F16:K16"/>
    <mergeCell ref="L16:Q16"/>
    <mergeCell ref="M2:AD2"/>
    <mergeCell ref="AA8:AG8"/>
    <mergeCell ref="X4:Z4"/>
    <mergeCell ref="A4:K4"/>
    <mergeCell ref="C7:I7"/>
    <mergeCell ref="K7:R7"/>
    <mergeCell ref="R8:X8"/>
    <mergeCell ref="G15:I15"/>
    <mergeCell ref="M15:O15"/>
    <mergeCell ref="S15:U15"/>
    <mergeCell ref="J15:K15"/>
    <mergeCell ref="P15:Q15"/>
    <mergeCell ref="AW25:AX25"/>
    <mergeCell ref="AW26:AX26"/>
    <mergeCell ref="P31:R31"/>
    <mergeCell ref="AW31:AY31"/>
    <mergeCell ref="AF31:AH31"/>
    <mergeCell ref="AJ26:AK26"/>
    <mergeCell ref="P27:T27"/>
    <mergeCell ref="R30:V30"/>
  </mergeCells>
  <phoneticPr fontId="2" type="noConversion"/>
  <pageMargins left="0.19685039370078741" right="0.19685039370078741" top="0.55118110236220474" bottom="0.35433070866141736" header="0" footer="0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D2CD-866E-4DF5-B8AF-7C1322EF302B}">
  <dimension ref="A1:AW51"/>
  <sheetViews>
    <sheetView showGridLines="0" topLeftCell="A10" zoomScaleNormal="100" workbookViewId="0">
      <selection activeCell="AY30" sqref="AY30"/>
    </sheetView>
  </sheetViews>
  <sheetFormatPr defaultColWidth="2.125" defaultRowHeight="16.5"/>
  <cols>
    <col min="1" max="5" width="2.125" style="27"/>
    <col min="6" max="6" width="1.5" style="27" customWidth="1"/>
    <col min="7" max="7" width="3.625" style="27" customWidth="1"/>
    <col min="8" max="8" width="2.125" style="27" customWidth="1"/>
    <col min="9" max="11" width="2.125" style="27"/>
    <col min="12" max="12" width="1.5" style="27" customWidth="1"/>
    <col min="13" max="13" width="3.625" style="27" customWidth="1"/>
    <col min="14" max="17" width="2.125" style="27"/>
    <col min="18" max="18" width="1.5" style="27" customWidth="1"/>
    <col min="19" max="19" width="3.625" style="27" customWidth="1"/>
    <col min="20" max="23" width="2.125" style="27"/>
    <col min="24" max="24" width="1.5" style="27" customWidth="1"/>
    <col min="25" max="25" width="3.625" style="27" customWidth="1"/>
    <col min="26" max="29" width="2.125" style="27"/>
    <col min="30" max="30" width="1.5" style="27" customWidth="1"/>
    <col min="31" max="31" width="3.625" style="27" customWidth="1"/>
    <col min="32" max="35" width="2.125" style="27"/>
    <col min="36" max="36" width="1.5" style="27" customWidth="1"/>
    <col min="37" max="37" width="3.625" style="27" customWidth="1"/>
    <col min="38" max="16384" width="2.125" style="27"/>
  </cols>
  <sheetData>
    <row r="1" spans="1:49" ht="7.5" customHeight="1" thickBot="1"/>
    <row r="2" spans="1:49" s="2" customFormat="1" ht="29.25" customHeight="1" thickTop="1" thickBot="1">
      <c r="M2" s="585" t="s">
        <v>127</v>
      </c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2"/>
    </row>
    <row r="3" spans="1:49" s="7" customFormat="1" ht="11.25" customHeight="1" thickTop="1"/>
    <row r="4" spans="1:49" s="1" customFormat="1" ht="17.25">
      <c r="A4" s="614"/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1" t="s">
        <v>0</v>
      </c>
      <c r="X4" s="577"/>
      <c r="Y4" s="577"/>
      <c r="Z4" s="577"/>
      <c r="AA4" s="1" t="s">
        <v>1</v>
      </c>
    </row>
    <row r="5" spans="1:49" s="1" customFormat="1" ht="17.25">
      <c r="A5" s="1" t="s">
        <v>2</v>
      </c>
      <c r="AW5" s="273" t="s">
        <v>1006</v>
      </c>
    </row>
    <row r="6" spans="1:49" s="7" customFormat="1" ht="7.5" customHeight="1"/>
    <row r="7" spans="1:49">
      <c r="B7" s="31" t="s">
        <v>3</v>
      </c>
      <c r="C7" s="615" t="s">
        <v>108</v>
      </c>
      <c r="D7" s="615"/>
      <c r="E7" s="615"/>
      <c r="F7" s="615"/>
      <c r="G7" s="615"/>
      <c r="H7" s="615"/>
      <c r="I7" s="615"/>
      <c r="J7" s="189" t="s">
        <v>6</v>
      </c>
      <c r="K7" s="616"/>
      <c r="L7" s="616"/>
      <c r="M7" s="616"/>
      <c r="N7" s="616"/>
      <c r="O7" s="616"/>
      <c r="P7" s="616"/>
      <c r="Q7" s="616"/>
      <c r="R7" s="616"/>
      <c r="S7" s="27" t="s">
        <v>128</v>
      </c>
    </row>
    <row r="8" spans="1:49" s="33" customFormat="1">
      <c r="C8" s="62" t="s">
        <v>129</v>
      </c>
      <c r="R8" s="613" t="str">
        <f>IF('0 - 회사등록'!C24="","",'0 - 회사등록'!C23)</f>
        <v/>
      </c>
      <c r="S8" s="613"/>
      <c r="T8" s="613"/>
      <c r="U8" s="613"/>
      <c r="V8" s="613"/>
      <c r="W8" s="613"/>
      <c r="X8" s="613"/>
      <c r="Y8" s="62" t="s">
        <v>13</v>
      </c>
      <c r="AA8" s="613" t="str">
        <f>IF('0 - 회사등록'!C24="","",'0 - 회사등록'!C24)</f>
        <v/>
      </c>
      <c r="AB8" s="613"/>
      <c r="AC8" s="613"/>
      <c r="AD8" s="613"/>
      <c r="AE8" s="613"/>
      <c r="AF8" s="613"/>
      <c r="AG8" s="613"/>
      <c r="AH8" s="62" t="s">
        <v>130</v>
      </c>
    </row>
    <row r="9" spans="1:49">
      <c r="B9" s="31" t="s">
        <v>7</v>
      </c>
      <c r="C9" s="624" t="s">
        <v>131</v>
      </c>
      <c r="D9" s="624"/>
      <c r="E9" s="624"/>
      <c r="F9" s="624"/>
      <c r="G9" s="624"/>
      <c r="H9" s="624"/>
      <c r="I9" s="624"/>
      <c r="J9" s="189" t="s">
        <v>6</v>
      </c>
      <c r="K9" s="625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</row>
    <row r="10" spans="1:49">
      <c r="B10" s="31" t="s">
        <v>9</v>
      </c>
      <c r="C10" s="624" t="s">
        <v>10</v>
      </c>
      <c r="D10" s="624"/>
      <c r="E10" s="624"/>
      <c r="F10" s="624"/>
      <c r="G10" s="624"/>
      <c r="H10" s="624"/>
      <c r="I10" s="624"/>
      <c r="J10" s="189" t="s">
        <v>6</v>
      </c>
      <c r="K10" s="625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</row>
    <row r="11" spans="1:49" ht="7.5" customHeight="1">
      <c r="B11" s="31"/>
      <c r="C11" s="190"/>
      <c r="D11" s="190"/>
      <c r="E11" s="190"/>
      <c r="F11" s="190"/>
      <c r="G11" s="190"/>
      <c r="H11" s="190"/>
      <c r="I11" s="190"/>
      <c r="J11" s="189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</row>
    <row r="12" spans="1:49">
      <c r="B12" s="31" t="s">
        <v>11</v>
      </c>
      <c r="C12" s="27" t="s">
        <v>132</v>
      </c>
    </row>
    <row r="13" spans="1:49" ht="6" customHeight="1"/>
    <row r="14" spans="1:49">
      <c r="B14" s="605" t="s">
        <v>133</v>
      </c>
      <c r="C14" s="606"/>
      <c r="D14" s="606"/>
      <c r="E14" s="607"/>
      <c r="F14" s="36" t="s">
        <v>29</v>
      </c>
      <c r="G14" s="626" t="s">
        <v>103</v>
      </c>
      <c r="H14" s="626"/>
      <c r="I14" s="37" t="s">
        <v>138</v>
      </c>
      <c r="J14" s="37"/>
      <c r="K14" s="38"/>
      <c r="L14" s="36" t="s">
        <v>29</v>
      </c>
      <c r="M14" s="626" t="s">
        <v>174</v>
      </c>
      <c r="N14" s="626"/>
      <c r="O14" s="37" t="s">
        <v>138</v>
      </c>
      <c r="P14" s="37"/>
      <c r="Q14" s="38"/>
      <c r="R14" s="36" t="s">
        <v>29</v>
      </c>
      <c r="S14" s="626" t="s">
        <v>175</v>
      </c>
      <c r="T14" s="626"/>
      <c r="U14" s="37" t="s">
        <v>138</v>
      </c>
      <c r="V14" s="37"/>
      <c r="W14" s="38"/>
      <c r="X14" s="36" t="s">
        <v>29</v>
      </c>
      <c r="Y14" s="626" t="s">
        <v>176</v>
      </c>
      <c r="Z14" s="626"/>
      <c r="AA14" s="37" t="s">
        <v>138</v>
      </c>
      <c r="AB14" s="37"/>
      <c r="AC14" s="38"/>
      <c r="AD14" s="36" t="s">
        <v>29</v>
      </c>
      <c r="AE14" s="626" t="s">
        <v>177</v>
      </c>
      <c r="AF14" s="626"/>
      <c r="AG14" s="37" t="s">
        <v>138</v>
      </c>
      <c r="AH14" s="37"/>
      <c r="AI14" s="38"/>
      <c r="AJ14" s="36" t="s">
        <v>29</v>
      </c>
      <c r="AK14" s="626" t="s">
        <v>551</v>
      </c>
      <c r="AL14" s="626"/>
      <c r="AM14" s="37" t="s">
        <v>138</v>
      </c>
      <c r="AN14" s="37"/>
      <c r="AO14" s="38"/>
    </row>
    <row r="15" spans="1:49">
      <c r="B15" s="605" t="s">
        <v>134</v>
      </c>
      <c r="C15" s="606"/>
      <c r="D15" s="606"/>
      <c r="E15" s="607"/>
      <c r="F15" s="34"/>
      <c r="G15" s="626"/>
      <c r="H15" s="626"/>
      <c r="I15" s="626"/>
      <c r="J15" s="37" t="s">
        <v>139</v>
      </c>
      <c r="K15" s="38"/>
      <c r="L15" s="34"/>
      <c r="M15" s="626"/>
      <c r="N15" s="626"/>
      <c r="O15" s="626"/>
      <c r="P15" s="37" t="s">
        <v>139</v>
      </c>
      <c r="Q15" s="38"/>
      <c r="R15" s="34"/>
      <c r="S15" s="626"/>
      <c r="T15" s="626"/>
      <c r="U15" s="626"/>
      <c r="V15" s="37" t="s">
        <v>139</v>
      </c>
      <c r="W15" s="38"/>
      <c r="X15" s="34"/>
      <c r="Y15" s="626"/>
      <c r="Z15" s="626"/>
      <c r="AA15" s="626"/>
      <c r="AB15" s="37" t="s">
        <v>139</v>
      </c>
      <c r="AC15" s="38"/>
      <c r="AD15" s="34"/>
      <c r="AE15" s="626"/>
      <c r="AF15" s="626"/>
      <c r="AG15" s="626"/>
      <c r="AH15" s="37" t="s">
        <v>139</v>
      </c>
      <c r="AI15" s="38"/>
      <c r="AJ15" s="34"/>
      <c r="AK15" s="626"/>
      <c r="AL15" s="626"/>
      <c r="AM15" s="626"/>
      <c r="AN15" s="37" t="s">
        <v>139</v>
      </c>
      <c r="AO15" s="38"/>
    </row>
    <row r="16" spans="1:49">
      <c r="B16" s="605" t="s">
        <v>135</v>
      </c>
      <c r="C16" s="606"/>
      <c r="D16" s="606"/>
      <c r="E16" s="607"/>
      <c r="F16" s="635"/>
      <c r="G16" s="636"/>
      <c r="H16" s="43" t="s">
        <v>140</v>
      </c>
      <c r="I16" s="636"/>
      <c r="J16" s="636"/>
      <c r="K16" s="44" t="s">
        <v>141</v>
      </c>
      <c r="L16" s="635"/>
      <c r="M16" s="636"/>
      <c r="N16" s="43" t="s">
        <v>140</v>
      </c>
      <c r="O16" s="636"/>
      <c r="P16" s="636"/>
      <c r="Q16" s="44" t="s">
        <v>141</v>
      </c>
      <c r="R16" s="635"/>
      <c r="S16" s="636"/>
      <c r="T16" s="43" t="s">
        <v>140</v>
      </c>
      <c r="U16" s="636"/>
      <c r="V16" s="636"/>
      <c r="W16" s="44" t="s">
        <v>141</v>
      </c>
      <c r="X16" s="635"/>
      <c r="Y16" s="636"/>
      <c r="Z16" s="43" t="s">
        <v>140</v>
      </c>
      <c r="AA16" s="636"/>
      <c r="AB16" s="636"/>
      <c r="AC16" s="44" t="s">
        <v>141</v>
      </c>
      <c r="AD16" s="635"/>
      <c r="AE16" s="636"/>
      <c r="AF16" s="43" t="s">
        <v>140</v>
      </c>
      <c r="AG16" s="636"/>
      <c r="AH16" s="636"/>
      <c r="AI16" s="44" t="s">
        <v>141</v>
      </c>
      <c r="AJ16" s="635"/>
      <c r="AK16" s="636"/>
      <c r="AL16" s="43" t="s">
        <v>140</v>
      </c>
      <c r="AM16" s="636"/>
      <c r="AN16" s="636"/>
      <c r="AO16" s="44" t="s">
        <v>141</v>
      </c>
    </row>
    <row r="17" spans="2:41">
      <c r="B17" s="605" t="s">
        <v>136</v>
      </c>
      <c r="C17" s="606"/>
      <c r="D17" s="606"/>
      <c r="E17" s="607"/>
      <c r="F17" s="635"/>
      <c r="G17" s="636"/>
      <c r="H17" s="43" t="s">
        <v>140</v>
      </c>
      <c r="I17" s="636"/>
      <c r="J17" s="636"/>
      <c r="K17" s="44" t="s">
        <v>141</v>
      </c>
      <c r="L17" s="635"/>
      <c r="M17" s="636"/>
      <c r="N17" s="43" t="s">
        <v>140</v>
      </c>
      <c r="O17" s="636"/>
      <c r="P17" s="636"/>
      <c r="Q17" s="44" t="s">
        <v>141</v>
      </c>
      <c r="R17" s="635"/>
      <c r="S17" s="636"/>
      <c r="T17" s="43" t="s">
        <v>140</v>
      </c>
      <c r="U17" s="636"/>
      <c r="V17" s="636"/>
      <c r="W17" s="44" t="s">
        <v>141</v>
      </c>
      <c r="X17" s="635"/>
      <c r="Y17" s="636"/>
      <c r="Z17" s="43" t="s">
        <v>140</v>
      </c>
      <c r="AA17" s="636"/>
      <c r="AB17" s="636"/>
      <c r="AC17" s="44" t="s">
        <v>141</v>
      </c>
      <c r="AD17" s="635"/>
      <c r="AE17" s="636"/>
      <c r="AF17" s="43" t="s">
        <v>140</v>
      </c>
      <c r="AG17" s="636"/>
      <c r="AH17" s="636"/>
      <c r="AI17" s="44" t="s">
        <v>141</v>
      </c>
      <c r="AJ17" s="635"/>
      <c r="AK17" s="636"/>
      <c r="AL17" s="43" t="s">
        <v>140</v>
      </c>
      <c r="AM17" s="636"/>
      <c r="AN17" s="636"/>
      <c r="AO17" s="44" t="s">
        <v>141</v>
      </c>
    </row>
    <row r="18" spans="2:41">
      <c r="B18" s="618" t="s">
        <v>137</v>
      </c>
      <c r="C18" s="619"/>
      <c r="D18" s="619"/>
      <c r="E18" s="620"/>
      <c r="F18" s="429"/>
      <c r="G18" s="430"/>
      <c r="H18" s="48" t="s">
        <v>140</v>
      </c>
      <c r="I18" s="637"/>
      <c r="J18" s="637"/>
      <c r="K18" s="40" t="s">
        <v>141</v>
      </c>
      <c r="L18" s="429"/>
      <c r="M18" s="430"/>
      <c r="N18" s="48" t="s">
        <v>140</v>
      </c>
      <c r="O18" s="637"/>
      <c r="P18" s="637"/>
      <c r="Q18" s="40" t="s">
        <v>141</v>
      </c>
      <c r="R18" s="429"/>
      <c r="S18" s="430"/>
      <c r="T18" s="48" t="s">
        <v>140</v>
      </c>
      <c r="U18" s="637"/>
      <c r="V18" s="637"/>
      <c r="W18" s="40" t="s">
        <v>141</v>
      </c>
      <c r="X18" s="429"/>
      <c r="Y18" s="430"/>
      <c r="Z18" s="48" t="s">
        <v>140</v>
      </c>
      <c r="AA18" s="637"/>
      <c r="AB18" s="637"/>
      <c r="AC18" s="40" t="s">
        <v>141</v>
      </c>
      <c r="AD18" s="429"/>
      <c r="AE18" s="430"/>
      <c r="AF18" s="48" t="s">
        <v>140</v>
      </c>
      <c r="AG18" s="637"/>
      <c r="AH18" s="637"/>
      <c r="AI18" s="40" t="s">
        <v>141</v>
      </c>
      <c r="AJ18" s="429"/>
      <c r="AK18" s="430"/>
      <c r="AL18" s="48" t="s">
        <v>140</v>
      </c>
      <c r="AM18" s="637"/>
      <c r="AN18" s="637"/>
      <c r="AO18" s="40" t="s">
        <v>141</v>
      </c>
    </row>
    <row r="19" spans="2:41">
      <c r="B19" s="621"/>
      <c r="C19" s="622"/>
      <c r="D19" s="622"/>
      <c r="E19" s="623"/>
      <c r="F19" s="35" t="s">
        <v>15</v>
      </c>
      <c r="G19" s="431"/>
      <c r="H19" s="41" t="s">
        <v>140</v>
      </c>
      <c r="I19" s="638"/>
      <c r="J19" s="638"/>
      <c r="K19" s="42" t="s">
        <v>141</v>
      </c>
      <c r="L19" s="35" t="s">
        <v>15</v>
      </c>
      <c r="M19" s="431"/>
      <c r="N19" s="41" t="s">
        <v>140</v>
      </c>
      <c r="O19" s="638"/>
      <c r="P19" s="638"/>
      <c r="Q19" s="42" t="s">
        <v>141</v>
      </c>
      <c r="R19" s="35" t="s">
        <v>15</v>
      </c>
      <c r="S19" s="431"/>
      <c r="T19" s="41" t="s">
        <v>140</v>
      </c>
      <c r="U19" s="638"/>
      <c r="V19" s="638"/>
      <c r="W19" s="42" t="s">
        <v>141</v>
      </c>
      <c r="X19" s="35" t="s">
        <v>15</v>
      </c>
      <c r="Y19" s="431"/>
      <c r="Z19" s="41" t="s">
        <v>140</v>
      </c>
      <c r="AA19" s="638"/>
      <c r="AB19" s="638"/>
      <c r="AC19" s="42" t="s">
        <v>141</v>
      </c>
      <c r="AD19" s="35" t="s">
        <v>15</v>
      </c>
      <c r="AE19" s="431"/>
      <c r="AF19" s="41" t="s">
        <v>140</v>
      </c>
      <c r="AG19" s="638"/>
      <c r="AH19" s="638"/>
      <c r="AI19" s="42" t="s">
        <v>141</v>
      </c>
      <c r="AJ19" s="35" t="s">
        <v>15</v>
      </c>
      <c r="AK19" s="431"/>
      <c r="AL19" s="41" t="s">
        <v>140</v>
      </c>
      <c r="AM19" s="638"/>
      <c r="AN19" s="638"/>
      <c r="AO19" s="42" t="s">
        <v>141</v>
      </c>
    </row>
    <row r="20" spans="2:41" ht="3.75" customHeight="1"/>
    <row r="21" spans="2:41">
      <c r="B21" s="27" t="s">
        <v>142</v>
      </c>
      <c r="G21" s="27" t="s">
        <v>18</v>
      </c>
      <c r="J21" s="604"/>
      <c r="K21" s="604"/>
      <c r="L21" s="604"/>
      <c r="M21" s="27" t="s">
        <v>22</v>
      </c>
    </row>
    <row r="22" spans="2:41" ht="7.5" customHeight="1"/>
    <row r="23" spans="2:41">
      <c r="B23" s="31" t="s">
        <v>17</v>
      </c>
      <c r="C23" s="27" t="s">
        <v>143</v>
      </c>
    </row>
    <row r="24" spans="2:41">
      <c r="C24" s="46" t="s">
        <v>144</v>
      </c>
      <c r="K24" s="628"/>
      <c r="L24" s="628"/>
      <c r="M24" s="628"/>
      <c r="N24" s="628"/>
      <c r="O24" s="628"/>
      <c r="P24" s="628"/>
      <c r="Q24" s="628"/>
      <c r="R24" s="628"/>
      <c r="S24" s="628"/>
      <c r="T24" s="628"/>
      <c r="U24" s="628"/>
      <c r="V24" s="27" t="s">
        <v>115</v>
      </c>
    </row>
    <row r="25" spans="2:41">
      <c r="C25" s="46" t="s">
        <v>145</v>
      </c>
      <c r="J25" s="615"/>
      <c r="K25" s="615"/>
      <c r="L25" s="27" t="s">
        <v>16</v>
      </c>
      <c r="M25" s="628"/>
      <c r="N25" s="628"/>
      <c r="O25" s="628"/>
      <c r="P25" s="628"/>
      <c r="Q25" s="628"/>
      <c r="R25" s="628"/>
      <c r="S25" s="628"/>
      <c r="T25" s="628"/>
      <c r="U25" s="628"/>
      <c r="V25" s="628"/>
      <c r="W25" s="628"/>
      <c r="X25" s="27" t="s">
        <v>146</v>
      </c>
      <c r="AB25" s="602"/>
      <c r="AC25" s="602"/>
      <c r="AD25" s="27" t="s">
        <v>16</v>
      </c>
    </row>
    <row r="26" spans="2:41">
      <c r="C26" s="47" t="s">
        <v>149</v>
      </c>
      <c r="P26" s="628"/>
      <c r="Q26" s="628"/>
      <c r="R26" s="628"/>
      <c r="S26" s="628"/>
      <c r="T26" s="628"/>
      <c r="U26" s="628"/>
      <c r="V26" s="628"/>
      <c r="W26" s="628"/>
      <c r="X26" s="628"/>
      <c r="Y26" s="628"/>
      <c r="Z26" s="628"/>
      <c r="AA26" s="27" t="s">
        <v>148</v>
      </c>
      <c r="AJ26" s="602"/>
      <c r="AK26" s="602"/>
      <c r="AL26" s="27" t="s">
        <v>16</v>
      </c>
    </row>
    <row r="27" spans="2:41">
      <c r="C27" s="46" t="s">
        <v>150</v>
      </c>
      <c r="P27" s="603"/>
      <c r="Q27" s="603"/>
      <c r="R27" s="603"/>
      <c r="S27" s="603"/>
      <c r="T27" s="603"/>
      <c r="U27" s="27" t="s">
        <v>151</v>
      </c>
    </row>
    <row r="28" spans="2:41">
      <c r="D28" s="61" t="s">
        <v>152</v>
      </c>
      <c r="E28" s="62"/>
      <c r="F28" s="62"/>
      <c r="G28" s="62"/>
      <c r="H28" s="62"/>
    </row>
    <row r="29" spans="2:41">
      <c r="D29" s="62"/>
      <c r="E29" s="62" t="s">
        <v>992</v>
      </c>
      <c r="F29" s="62"/>
      <c r="G29" s="62"/>
      <c r="H29" s="62"/>
    </row>
    <row r="30" spans="2:41">
      <c r="C30" s="46" t="s">
        <v>153</v>
      </c>
      <c r="R30" s="604"/>
      <c r="S30" s="604"/>
      <c r="T30" s="604"/>
      <c r="U30" s="604"/>
      <c r="V30" s="604"/>
      <c r="W30" s="27" t="s">
        <v>36</v>
      </c>
    </row>
    <row r="31" spans="2:41">
      <c r="C31" s="46" t="s">
        <v>155</v>
      </c>
      <c r="Q31" s="602"/>
      <c r="R31" s="602"/>
      <c r="S31" s="27" t="s">
        <v>156</v>
      </c>
      <c r="AF31" s="602"/>
      <c r="AG31" s="602"/>
      <c r="AH31" s="27" t="s">
        <v>16</v>
      </c>
    </row>
    <row r="32" spans="2:41" ht="7.5" customHeight="1"/>
    <row r="33" spans="1:41">
      <c r="B33" s="27" t="s">
        <v>157</v>
      </c>
    </row>
    <row r="34" spans="1:41">
      <c r="B34" s="27" t="s">
        <v>158</v>
      </c>
    </row>
    <row r="35" spans="1:41">
      <c r="C35" s="63" t="s">
        <v>159</v>
      </c>
      <c r="D35" s="27" t="s">
        <v>160</v>
      </c>
      <c r="I35" s="63" t="s">
        <v>159</v>
      </c>
      <c r="J35" s="27" t="s">
        <v>161</v>
      </c>
      <c r="O35" s="63" t="s">
        <v>159</v>
      </c>
      <c r="P35" s="27" t="s">
        <v>162</v>
      </c>
      <c r="U35" s="63" t="s">
        <v>159</v>
      </c>
      <c r="V35" s="27" t="s">
        <v>163</v>
      </c>
    </row>
    <row r="36" spans="1:41" ht="3.75" customHeight="1"/>
    <row r="37" spans="1:41">
      <c r="B37" s="27" t="s">
        <v>164</v>
      </c>
    </row>
    <row r="38" spans="1:41">
      <c r="B38" s="46" t="s">
        <v>165</v>
      </c>
    </row>
    <row r="39" spans="1:41">
      <c r="B39" s="27" t="s">
        <v>166</v>
      </c>
    </row>
    <row r="40" spans="1:41">
      <c r="B40" s="27" t="s">
        <v>167</v>
      </c>
    </row>
    <row r="41" spans="1:41">
      <c r="B41" s="46" t="s">
        <v>168</v>
      </c>
    </row>
    <row r="42" spans="1:41">
      <c r="B42" s="27" t="s">
        <v>169</v>
      </c>
    </row>
    <row r="43" spans="1:41">
      <c r="B43" s="46" t="s">
        <v>170</v>
      </c>
    </row>
    <row r="44" spans="1:41" ht="17.25">
      <c r="O44" s="600" t="str">
        <f>IF(K7="","        년        월      일",K7)</f>
        <v xml:space="preserve">        년        월      일</v>
      </c>
      <c r="P44" s="600"/>
      <c r="Q44" s="600"/>
      <c r="R44" s="600"/>
      <c r="S44" s="600"/>
      <c r="T44" s="600"/>
      <c r="U44" s="600"/>
      <c r="V44" s="600"/>
      <c r="W44" s="600"/>
      <c r="X44" s="600"/>
      <c r="Y44" s="600"/>
    </row>
    <row r="45" spans="1:41" ht="16.5" customHeight="1">
      <c r="A45" s="7"/>
      <c r="B45" s="7" t="s">
        <v>57</v>
      </c>
      <c r="C45" s="7"/>
      <c r="D45" s="7"/>
      <c r="F45" s="599" t="s">
        <v>58</v>
      </c>
      <c r="G45" s="599"/>
      <c r="H45" s="599"/>
      <c r="I45" s="599"/>
      <c r="J45" s="599"/>
      <c r="K45" s="3" t="s">
        <v>6</v>
      </c>
      <c r="L45" s="629" t="str">
        <f>IF(A4="","",A4)</f>
        <v/>
      </c>
      <c r="M45" s="629"/>
      <c r="N45" s="629"/>
      <c r="O45" s="629"/>
      <c r="P45" s="629"/>
      <c r="Q45" s="629"/>
      <c r="R45" s="629"/>
      <c r="S45" s="629"/>
      <c r="T45" s="629"/>
      <c r="U45" s="629"/>
      <c r="V45" s="629"/>
      <c r="W45" s="629"/>
      <c r="X45" s="629"/>
      <c r="Y45" s="27" t="s">
        <v>172</v>
      </c>
      <c r="AB45" s="630"/>
      <c r="AC45" s="63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27" t="s">
        <v>16</v>
      </c>
    </row>
    <row r="46" spans="1:41" ht="16.5" customHeight="1">
      <c r="F46" s="599" t="s">
        <v>171</v>
      </c>
      <c r="G46" s="599"/>
      <c r="H46" s="599"/>
      <c r="I46" s="599"/>
      <c r="J46" s="599"/>
      <c r="K46" s="3" t="s">
        <v>6</v>
      </c>
      <c r="L46" s="625" t="str">
        <f>IF(K9="","",K9)</f>
        <v/>
      </c>
      <c r="M46" s="625"/>
      <c r="N46" s="625"/>
      <c r="O46" s="625"/>
      <c r="P46" s="625"/>
      <c r="Q46" s="625"/>
      <c r="R46" s="625"/>
      <c r="S46" s="625"/>
      <c r="T46" s="625"/>
      <c r="U46" s="625"/>
      <c r="V46" s="625"/>
      <c r="W46" s="625"/>
      <c r="X46" s="625"/>
      <c r="Y46" s="625"/>
      <c r="Z46" s="625"/>
      <c r="AA46" s="625"/>
      <c r="AB46" s="625"/>
      <c r="AC46" s="625"/>
      <c r="AD46" s="625"/>
      <c r="AE46" s="625"/>
      <c r="AF46" s="625"/>
      <c r="AG46" s="625"/>
      <c r="AH46" s="625"/>
      <c r="AI46" s="625"/>
      <c r="AJ46" s="625"/>
      <c r="AK46" s="625"/>
      <c r="AL46" s="625"/>
      <c r="AM46" s="625"/>
      <c r="AN46" s="625"/>
    </row>
    <row r="47" spans="1:41" ht="16.5" customHeight="1">
      <c r="F47" s="599" t="s">
        <v>97</v>
      </c>
      <c r="G47" s="599"/>
      <c r="H47" s="599"/>
      <c r="I47" s="599"/>
      <c r="J47" s="599"/>
      <c r="K47" s="3" t="s">
        <v>6</v>
      </c>
      <c r="L47" s="630"/>
      <c r="M47" s="630"/>
      <c r="N47" s="630"/>
      <c r="O47" s="630"/>
      <c r="P47" s="630"/>
      <c r="Q47" s="630"/>
      <c r="R47" s="630"/>
      <c r="S47" s="630"/>
      <c r="T47" s="630"/>
      <c r="U47" s="630"/>
      <c r="V47" s="630"/>
      <c r="W47" s="630"/>
      <c r="X47" s="630"/>
      <c r="Y47" s="65" t="s">
        <v>62</v>
      </c>
    </row>
    <row r="48" spans="1:41" ht="7.5" customHeight="1"/>
    <row r="49" spans="1:40" ht="16.5" customHeight="1">
      <c r="A49" s="7"/>
      <c r="B49" s="7" t="s">
        <v>63</v>
      </c>
      <c r="C49" s="7"/>
      <c r="D49" s="7"/>
      <c r="F49" s="599" t="s">
        <v>171</v>
      </c>
      <c r="G49" s="599"/>
      <c r="H49" s="599"/>
      <c r="I49" s="599"/>
      <c r="J49" s="599"/>
      <c r="K49" s="3" t="s">
        <v>6</v>
      </c>
      <c r="L49" s="625"/>
      <c r="M49" s="625"/>
      <c r="N49" s="625"/>
      <c r="O49" s="625"/>
      <c r="P49" s="625"/>
      <c r="Q49" s="625"/>
      <c r="R49" s="625"/>
      <c r="S49" s="625"/>
      <c r="T49" s="625"/>
      <c r="U49" s="625"/>
      <c r="V49" s="625"/>
      <c r="W49" s="625"/>
      <c r="X49" s="625"/>
      <c r="Y49" s="625"/>
      <c r="Z49" s="625"/>
      <c r="AA49" s="625"/>
      <c r="AB49" s="625"/>
      <c r="AC49" s="625"/>
      <c r="AD49" s="625"/>
      <c r="AE49" s="625"/>
      <c r="AF49" s="625"/>
      <c r="AG49" s="625"/>
      <c r="AH49" s="625"/>
      <c r="AI49" s="625"/>
      <c r="AJ49" s="625"/>
      <c r="AK49" s="625"/>
      <c r="AL49" s="625"/>
      <c r="AM49" s="625"/>
      <c r="AN49" s="625"/>
    </row>
    <row r="50" spans="1:40" ht="16.5" customHeight="1">
      <c r="F50" s="599" t="s">
        <v>87</v>
      </c>
      <c r="G50" s="599"/>
      <c r="H50" s="599"/>
      <c r="I50" s="599"/>
      <c r="J50" s="599"/>
      <c r="K50" s="3" t="s">
        <v>6</v>
      </c>
      <c r="L50" s="630"/>
      <c r="M50" s="630"/>
      <c r="N50" s="630"/>
      <c r="O50" s="630"/>
      <c r="P50" s="630"/>
      <c r="Q50" s="630"/>
      <c r="R50" s="630"/>
      <c r="S50" s="630"/>
      <c r="T50" s="630"/>
      <c r="U50" s="630"/>
      <c r="V50" s="630"/>
      <c r="W50" s="630"/>
      <c r="X50" s="630"/>
    </row>
    <row r="51" spans="1:40" ht="16.5" customHeight="1">
      <c r="F51" s="599" t="s">
        <v>173</v>
      </c>
      <c r="G51" s="599"/>
      <c r="H51" s="599"/>
      <c r="I51" s="599"/>
      <c r="J51" s="599"/>
      <c r="K51" s="3" t="s">
        <v>6</v>
      </c>
      <c r="L51" s="630" t="str">
        <f>IF(X4="","",X4)</f>
        <v/>
      </c>
      <c r="M51" s="630"/>
      <c r="N51" s="630"/>
      <c r="O51" s="630"/>
      <c r="P51" s="630"/>
      <c r="Q51" s="630"/>
      <c r="R51" s="630"/>
      <c r="S51" s="630"/>
      <c r="T51" s="630"/>
      <c r="U51" s="630"/>
      <c r="V51" s="630"/>
      <c r="W51" s="630"/>
      <c r="X51" s="630"/>
      <c r="Y51" s="65" t="s">
        <v>62</v>
      </c>
    </row>
  </sheetData>
  <mergeCells count="89">
    <mergeCell ref="F49:J49"/>
    <mergeCell ref="L49:AN49"/>
    <mergeCell ref="F50:J50"/>
    <mergeCell ref="L50:X50"/>
    <mergeCell ref="F51:J51"/>
    <mergeCell ref="L51:X51"/>
    <mergeCell ref="F47:J47"/>
    <mergeCell ref="L47:X47"/>
    <mergeCell ref="AJ26:AK26"/>
    <mergeCell ref="P27:T27"/>
    <mergeCell ref="R30:V30"/>
    <mergeCell ref="Q31:R31"/>
    <mergeCell ref="AF31:AG31"/>
    <mergeCell ref="O44:Y44"/>
    <mergeCell ref="P26:Z26"/>
    <mergeCell ref="F45:J45"/>
    <mergeCell ref="L45:X45"/>
    <mergeCell ref="AB45:AN45"/>
    <mergeCell ref="F46:J46"/>
    <mergeCell ref="L46:AN46"/>
    <mergeCell ref="J21:L21"/>
    <mergeCell ref="K24:U24"/>
    <mergeCell ref="J25:K25"/>
    <mergeCell ref="M25:W25"/>
    <mergeCell ref="AB25:AC25"/>
    <mergeCell ref="AM17:AN17"/>
    <mergeCell ref="B18:E19"/>
    <mergeCell ref="I18:J18"/>
    <mergeCell ref="O18:P18"/>
    <mergeCell ref="U18:V18"/>
    <mergeCell ref="AA18:AB18"/>
    <mergeCell ref="AG18:AH18"/>
    <mergeCell ref="AM18:AN18"/>
    <mergeCell ref="I19:J19"/>
    <mergeCell ref="O19:P19"/>
    <mergeCell ref="U19:V19"/>
    <mergeCell ref="AA19:AB19"/>
    <mergeCell ref="AG19:AH19"/>
    <mergeCell ref="AM19:AN19"/>
    <mergeCell ref="R17:S17"/>
    <mergeCell ref="U17:V17"/>
    <mergeCell ref="AG16:AH16"/>
    <mergeCell ref="AJ16:AK16"/>
    <mergeCell ref="AD17:AE17"/>
    <mergeCell ref="AG17:AH17"/>
    <mergeCell ref="AJ17:AK17"/>
    <mergeCell ref="X17:Y17"/>
    <mergeCell ref="AA17:AB17"/>
    <mergeCell ref="U16:V16"/>
    <mergeCell ref="X16:Y16"/>
    <mergeCell ref="AA16:AB16"/>
    <mergeCell ref="B17:E17"/>
    <mergeCell ref="F17:G17"/>
    <mergeCell ref="I17:J17"/>
    <mergeCell ref="L17:M17"/>
    <mergeCell ref="O17:P17"/>
    <mergeCell ref="R16:S16"/>
    <mergeCell ref="AK14:AL14"/>
    <mergeCell ref="B15:E15"/>
    <mergeCell ref="G15:I15"/>
    <mergeCell ref="M15:O15"/>
    <mergeCell ref="S15:U15"/>
    <mergeCell ref="Y15:AA15"/>
    <mergeCell ref="AE15:AG15"/>
    <mergeCell ref="AK15:AM15"/>
    <mergeCell ref="B16:E16"/>
    <mergeCell ref="F16:G16"/>
    <mergeCell ref="I16:J16"/>
    <mergeCell ref="L16:M16"/>
    <mergeCell ref="O16:P16"/>
    <mergeCell ref="AM16:AN16"/>
    <mergeCell ref="AD16:AE16"/>
    <mergeCell ref="C9:I9"/>
    <mergeCell ref="K9:AN9"/>
    <mergeCell ref="C10:I10"/>
    <mergeCell ref="K10:AN10"/>
    <mergeCell ref="B14:E14"/>
    <mergeCell ref="G14:H14"/>
    <mergeCell ref="M14:N14"/>
    <mergeCell ref="S14:T14"/>
    <mergeCell ref="Y14:Z14"/>
    <mergeCell ref="AE14:AF14"/>
    <mergeCell ref="R8:X8"/>
    <mergeCell ref="AA8:AG8"/>
    <mergeCell ref="M2:AD2"/>
    <mergeCell ref="A4:K4"/>
    <mergeCell ref="X4:Z4"/>
    <mergeCell ref="C7:I7"/>
    <mergeCell ref="K7:R7"/>
  </mergeCells>
  <phoneticPr fontId="2" type="noConversion"/>
  <pageMargins left="0.19685039370078741" right="0.19685039370078741" top="0.55118110236220474" bottom="0.35433070866141736" header="0" footer="0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8595-DE21-48BE-8025-D158DDC804A0}">
  <dimension ref="A1:AP135"/>
  <sheetViews>
    <sheetView showGridLines="0" zoomScaleNormal="100" workbookViewId="0">
      <selection activeCell="BB9" sqref="BB9"/>
    </sheetView>
  </sheetViews>
  <sheetFormatPr defaultColWidth="2.125" defaultRowHeight="13.5" customHeight="1"/>
  <cols>
    <col min="1" max="4" width="2.125" style="67"/>
    <col min="5" max="6" width="2.375" style="67" bestFit="1" customWidth="1"/>
    <col min="7" max="41" width="2.125" style="67"/>
    <col min="42" max="42" width="2.375" style="67" customWidth="1"/>
    <col min="43" max="16384" width="2.125" style="67"/>
  </cols>
  <sheetData>
    <row r="1" spans="1:42" customFormat="1" ht="16.5">
      <c r="A1" s="96" t="s">
        <v>179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</row>
    <row r="2" spans="1:42" customFormat="1" ht="18.75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</row>
    <row r="3" spans="1:42" customFormat="1" ht="24">
      <c r="A3" s="100" t="s">
        <v>180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</row>
    <row r="4" spans="1:42" customFormat="1" ht="11.2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101" t="s">
        <v>181</v>
      </c>
    </row>
    <row r="5" spans="1:42" ht="12" customHeight="1">
      <c r="A5" s="102" t="s">
        <v>182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</row>
    <row r="6" spans="1:42" ht="9.75" customHeight="1">
      <c r="A6" s="72" t="s">
        <v>183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</row>
    <row r="7" spans="1:42" ht="3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</row>
    <row r="8" spans="1:42" ht="16.5" customHeight="1">
      <c r="A8" s="653" t="s">
        <v>184</v>
      </c>
      <c r="B8" s="537"/>
      <c r="C8" s="537"/>
      <c r="D8" s="537"/>
      <c r="E8" s="68" t="s">
        <v>185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69"/>
      <c r="W8" s="68" t="s">
        <v>188</v>
      </c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</row>
    <row r="9" spans="1:42" ht="18" customHeight="1">
      <c r="A9" s="549"/>
      <c r="B9" s="537"/>
      <c r="C9" s="537"/>
      <c r="D9" s="537"/>
      <c r="E9" s="654" t="str">
        <f>'0 - 회사등록'!E6</f>
        <v>HOTEL THE DESIGNERS Dongdaemun</v>
      </c>
      <c r="F9" s="655"/>
      <c r="G9" s="655"/>
      <c r="H9" s="655"/>
      <c r="I9" s="655"/>
      <c r="J9" s="655"/>
      <c r="K9" s="655"/>
      <c r="L9" s="655"/>
      <c r="M9" s="655"/>
      <c r="N9" s="655"/>
      <c r="O9" s="655"/>
      <c r="P9" s="655"/>
      <c r="Q9" s="655"/>
      <c r="R9" s="655"/>
      <c r="S9" s="655"/>
      <c r="T9" s="655"/>
      <c r="U9" s="655"/>
      <c r="V9" s="656"/>
      <c r="W9" s="654" t="str">
        <f>'0 - 회사등록'!E13</f>
        <v>82-2-2271-3506</v>
      </c>
      <c r="X9" s="655"/>
      <c r="Y9" s="655"/>
      <c r="Z9" s="655"/>
      <c r="AA9" s="655"/>
      <c r="AB9" s="655"/>
      <c r="AC9" s="655"/>
      <c r="AD9" s="655"/>
      <c r="AE9" s="655"/>
      <c r="AF9" s="655"/>
      <c r="AG9" s="655"/>
      <c r="AH9" s="655"/>
      <c r="AI9" s="655"/>
      <c r="AJ9" s="655"/>
      <c r="AK9" s="655"/>
      <c r="AL9" s="655"/>
      <c r="AM9" s="655"/>
      <c r="AN9" s="655"/>
      <c r="AO9" s="655"/>
      <c r="AP9" s="655"/>
    </row>
    <row r="10" spans="1:42">
      <c r="A10" s="549"/>
      <c r="B10" s="537"/>
      <c r="C10" s="537"/>
      <c r="D10" s="537"/>
      <c r="E10" s="68" t="s">
        <v>186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</row>
    <row r="11" spans="1:42" ht="18" customHeight="1">
      <c r="A11" s="549"/>
      <c r="B11" s="537"/>
      <c r="C11" s="537"/>
      <c r="D11" s="537"/>
      <c r="E11" s="651" t="str">
        <f>'0 - 회사등록'!E10</f>
        <v xml:space="preserve">306, Toegye-ro, Jung-gu, Seoul , 04615, S. Korea </v>
      </c>
      <c r="F11" s="652"/>
      <c r="G11" s="652"/>
      <c r="H11" s="652"/>
      <c r="I11" s="652"/>
      <c r="J11" s="652"/>
      <c r="K11" s="652"/>
      <c r="L11" s="652"/>
      <c r="M11" s="652"/>
      <c r="N11" s="652"/>
      <c r="O11" s="652"/>
      <c r="P11" s="652"/>
      <c r="Q11" s="652"/>
      <c r="R11" s="652"/>
      <c r="S11" s="652"/>
      <c r="T11" s="652"/>
      <c r="U11" s="652"/>
      <c r="V11" s="652"/>
      <c r="W11" s="652"/>
      <c r="X11" s="652"/>
      <c r="Y11" s="652"/>
      <c r="Z11" s="652"/>
      <c r="AA11" s="652"/>
      <c r="AB11" s="652"/>
      <c r="AC11" s="652"/>
      <c r="AD11" s="652"/>
      <c r="AE11" s="652"/>
      <c r="AF11" s="652"/>
      <c r="AG11" s="652"/>
      <c r="AH11" s="652"/>
      <c r="AI11" s="652"/>
      <c r="AJ11" s="70" t="s">
        <v>29</v>
      </c>
      <c r="AK11" s="649" t="str">
        <f>'0 - 회사등록'!E9</f>
        <v>04615</v>
      </c>
      <c r="AL11" s="650"/>
      <c r="AM11" s="650"/>
      <c r="AN11" s="650"/>
      <c r="AO11" s="70"/>
      <c r="AP11" s="70" t="s">
        <v>16</v>
      </c>
    </row>
    <row r="12" spans="1:42">
      <c r="A12" s="549"/>
      <c r="B12" s="537"/>
      <c r="C12" s="537"/>
      <c r="D12" s="537"/>
      <c r="E12" s="68" t="s">
        <v>187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69"/>
      <c r="W12" s="68" t="s">
        <v>189</v>
      </c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</row>
    <row r="13" spans="1:42" ht="18" customHeight="1">
      <c r="A13" s="549"/>
      <c r="B13" s="537"/>
      <c r="C13" s="537"/>
      <c r="D13" s="537"/>
      <c r="E13" s="654" t="str">
        <f>'0 - 회사등록'!E12</f>
        <v>JOO EON-KYU</v>
      </c>
      <c r="F13" s="655"/>
      <c r="G13" s="655"/>
      <c r="H13" s="655"/>
      <c r="I13" s="655"/>
      <c r="J13" s="655"/>
      <c r="K13" s="655"/>
      <c r="L13" s="655"/>
      <c r="M13" s="655"/>
      <c r="N13" s="655"/>
      <c r="O13" s="655"/>
      <c r="P13" s="655"/>
      <c r="Q13" s="655"/>
      <c r="R13" s="655"/>
      <c r="S13" s="655"/>
      <c r="T13" s="655"/>
      <c r="U13" s="655"/>
      <c r="V13" s="656"/>
      <c r="W13" s="35" t="s">
        <v>190</v>
      </c>
      <c r="X13" s="41"/>
      <c r="Y13" s="41"/>
      <c r="Z13" s="41"/>
      <c r="AA13" s="41"/>
      <c r="AB13" s="41"/>
      <c r="AC13" s="41"/>
      <c r="AD13" s="41"/>
      <c r="AE13" s="657">
        <f>'0 - 회사등록'!E7</f>
        <v>3128512345</v>
      </c>
      <c r="AF13" s="657"/>
      <c r="AG13" s="657"/>
      <c r="AH13" s="657"/>
      <c r="AI13" s="657"/>
      <c r="AJ13" s="657"/>
      <c r="AK13" s="657"/>
      <c r="AL13" s="657"/>
      <c r="AM13" s="657"/>
      <c r="AN13" s="657"/>
      <c r="AO13" s="657"/>
      <c r="AP13" s="657"/>
    </row>
    <row r="14" spans="1:42" ht="3" customHeigh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43"/>
      <c r="X14" s="43"/>
      <c r="Y14" s="43"/>
      <c r="Z14" s="43"/>
      <c r="AA14" s="43"/>
      <c r="AB14" s="43"/>
      <c r="AC14" s="43"/>
      <c r="AD14" s="4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</row>
    <row r="15" spans="1:42">
      <c r="A15" s="639" t="s">
        <v>191</v>
      </c>
      <c r="B15" s="529"/>
      <c r="C15" s="529"/>
      <c r="D15" s="530"/>
      <c r="E15" s="68" t="s">
        <v>192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69"/>
      <c r="W15" s="72" t="s">
        <v>194</v>
      </c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</row>
    <row r="16" spans="1:42" ht="18" customHeight="1">
      <c r="A16" s="640"/>
      <c r="B16" s="640"/>
      <c r="C16" s="640"/>
      <c r="D16" s="641"/>
      <c r="E16" s="642" t="str">
        <f>'0 - 회사등록'!E19</f>
        <v>JU SUN-WOO</v>
      </c>
      <c r="F16" s="643"/>
      <c r="G16" s="643"/>
      <c r="H16" s="643"/>
      <c r="I16" s="643"/>
      <c r="J16" s="643"/>
      <c r="K16" s="643"/>
      <c r="L16" s="643"/>
      <c r="M16" s="643"/>
      <c r="N16" s="643"/>
      <c r="O16" s="643"/>
      <c r="P16" s="643"/>
      <c r="Q16" s="643"/>
      <c r="R16" s="643"/>
      <c r="S16" s="643"/>
      <c r="T16" s="643"/>
      <c r="U16" s="643"/>
      <c r="V16" s="644"/>
      <c r="W16" s="647" t="str">
        <f>'0 - 회사등록'!E21</f>
        <v>73/01/01</v>
      </c>
      <c r="X16" s="648"/>
      <c r="Y16" s="648"/>
      <c r="Z16" s="648"/>
      <c r="AA16" s="648"/>
      <c r="AB16" s="648"/>
      <c r="AC16" s="648"/>
      <c r="AD16" s="648"/>
      <c r="AE16" s="648"/>
      <c r="AF16" s="648"/>
      <c r="AG16" s="648"/>
      <c r="AH16" s="648"/>
      <c r="AI16" s="648"/>
      <c r="AJ16" s="648"/>
      <c r="AK16" s="648"/>
      <c r="AL16" s="648"/>
      <c r="AM16" s="648"/>
      <c r="AN16" s="648"/>
      <c r="AO16" s="648"/>
      <c r="AP16" s="648"/>
    </row>
    <row r="17" spans="1:42">
      <c r="A17" s="640"/>
      <c r="B17" s="640"/>
      <c r="C17" s="640"/>
      <c r="D17" s="641"/>
      <c r="E17" s="68" t="s">
        <v>193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</row>
    <row r="18" spans="1:42" ht="18" customHeight="1">
      <c r="A18" s="532"/>
      <c r="B18" s="532"/>
      <c r="C18" s="532"/>
      <c r="D18" s="533"/>
      <c r="E18" s="645" t="str">
        <f>'0 - 회사등록'!E18</f>
        <v xml:space="preserve">6F, Cheongpung plaza Bldg, 103, Oseong-ro, Seobuk-gu, Cheonan-si, Chungcheongnam-do , 31106, South Korea </v>
      </c>
      <c r="F18" s="646"/>
      <c r="G18" s="646"/>
      <c r="H18" s="646"/>
      <c r="I18" s="646"/>
      <c r="J18" s="646"/>
      <c r="K18" s="646"/>
      <c r="L18" s="646"/>
      <c r="M18" s="646"/>
      <c r="N18" s="646"/>
      <c r="O18" s="646"/>
      <c r="P18" s="646"/>
      <c r="Q18" s="646"/>
      <c r="R18" s="646"/>
      <c r="S18" s="646"/>
      <c r="T18" s="646"/>
      <c r="U18" s="646"/>
      <c r="V18" s="646"/>
      <c r="W18" s="646"/>
      <c r="X18" s="646"/>
      <c r="Y18" s="646"/>
      <c r="Z18" s="646"/>
      <c r="AA18" s="646"/>
      <c r="AB18" s="646"/>
      <c r="AC18" s="646"/>
      <c r="AD18" s="646"/>
      <c r="AE18" s="646"/>
      <c r="AF18" s="646"/>
      <c r="AG18" s="646"/>
      <c r="AH18" s="646"/>
      <c r="AI18" s="646"/>
      <c r="AJ18" s="646"/>
      <c r="AK18" s="646"/>
      <c r="AL18" s="646"/>
      <c r="AM18" s="646"/>
      <c r="AN18" s="646"/>
      <c r="AO18" s="646"/>
      <c r="AP18" s="646"/>
    </row>
    <row r="19" spans="1:42" ht="3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</row>
    <row r="20" spans="1:42" ht="12.75" customHeight="1">
      <c r="A20" s="619" t="s">
        <v>198</v>
      </c>
      <c r="B20" s="619"/>
      <c r="C20" s="619"/>
      <c r="D20" s="619"/>
      <c r="E20" s="619"/>
      <c r="F20" s="619"/>
      <c r="G20" s="620"/>
      <c r="H20" s="83" t="s">
        <v>199</v>
      </c>
      <c r="I20" s="72"/>
      <c r="J20" s="72"/>
      <c r="K20" s="72"/>
      <c r="L20" s="72"/>
      <c r="M20" s="72"/>
      <c r="N20" s="72"/>
      <c r="O20" s="72"/>
      <c r="P20" s="87" t="s">
        <v>29</v>
      </c>
      <c r="Q20" s="670"/>
      <c r="R20" s="670"/>
      <c r="S20" s="670"/>
      <c r="T20" s="670"/>
      <c r="U20" s="72" t="s">
        <v>200</v>
      </c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</row>
    <row r="21" spans="1:42" ht="12.75" customHeight="1">
      <c r="A21" s="659"/>
      <c r="B21" s="659"/>
      <c r="C21" s="659"/>
      <c r="D21" s="659"/>
      <c r="E21" s="659"/>
      <c r="F21" s="659"/>
      <c r="G21" s="660"/>
      <c r="H21" s="83" t="s">
        <v>201</v>
      </c>
      <c r="I21" s="72"/>
      <c r="J21" s="72"/>
      <c r="K21" s="72"/>
      <c r="L21" s="72"/>
      <c r="M21" s="72"/>
      <c r="N21" s="658"/>
      <c r="O21" s="658"/>
      <c r="P21" s="658"/>
      <c r="Q21" s="658"/>
      <c r="R21" s="72" t="s">
        <v>102</v>
      </c>
      <c r="S21" s="658"/>
      <c r="T21" s="658"/>
      <c r="U21" s="658"/>
      <c r="V21" s="72" t="s">
        <v>103</v>
      </c>
      <c r="W21" s="658"/>
      <c r="X21" s="658"/>
      <c r="Y21" s="658"/>
      <c r="Z21" s="72" t="s">
        <v>21</v>
      </c>
      <c r="AA21" s="72" t="s">
        <v>15</v>
      </c>
      <c r="AB21" s="658"/>
      <c r="AC21" s="658"/>
      <c r="AD21" s="658"/>
      <c r="AE21" s="658"/>
      <c r="AF21" s="72" t="s">
        <v>102</v>
      </c>
      <c r="AG21" s="658"/>
      <c r="AH21" s="658"/>
      <c r="AI21" s="658"/>
      <c r="AJ21" s="72" t="s">
        <v>103</v>
      </c>
      <c r="AK21" s="658"/>
      <c r="AL21" s="658"/>
      <c r="AM21" s="658"/>
      <c r="AN21" s="72" t="s">
        <v>21</v>
      </c>
      <c r="AO21" s="72"/>
      <c r="AP21" s="72"/>
    </row>
    <row r="22" spans="1:42" ht="12.75" customHeight="1">
      <c r="A22" s="659"/>
      <c r="B22" s="659"/>
      <c r="C22" s="659"/>
      <c r="D22" s="659"/>
      <c r="E22" s="659"/>
      <c r="F22" s="659"/>
      <c r="G22" s="660"/>
      <c r="H22" s="72" t="s">
        <v>202</v>
      </c>
      <c r="I22" s="72"/>
      <c r="J22" s="72"/>
      <c r="K22" s="72"/>
      <c r="L22" s="72"/>
      <c r="M22" s="72" t="s">
        <v>203</v>
      </c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</row>
    <row r="23" spans="1:42" ht="9.75" customHeight="1">
      <c r="A23" s="659"/>
      <c r="B23" s="659"/>
      <c r="C23" s="659"/>
      <c r="D23" s="659"/>
      <c r="E23" s="659"/>
      <c r="F23" s="659"/>
      <c r="G23" s="660"/>
      <c r="H23" s="88" t="s">
        <v>204</v>
      </c>
      <c r="I23" s="88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</row>
    <row r="24" spans="1:42" ht="9.75" customHeight="1">
      <c r="A24" s="661"/>
      <c r="B24" s="661"/>
      <c r="C24" s="661"/>
      <c r="D24" s="661"/>
      <c r="E24" s="661"/>
      <c r="F24" s="661"/>
      <c r="G24" s="662"/>
      <c r="H24" s="79"/>
      <c r="I24" s="79" t="s">
        <v>205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</row>
    <row r="25" spans="1:42" ht="13.5" customHeight="1">
      <c r="A25" s="663" t="s">
        <v>213</v>
      </c>
      <c r="B25" s="663"/>
      <c r="C25" s="663"/>
      <c r="D25" s="663"/>
      <c r="E25" s="663"/>
      <c r="F25" s="663"/>
      <c r="G25" s="664"/>
      <c r="H25" s="83" t="s">
        <v>206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</row>
    <row r="26" spans="1:42" ht="13.5" customHeight="1">
      <c r="A26" s="665"/>
      <c r="B26" s="665"/>
      <c r="C26" s="665"/>
      <c r="D26" s="665"/>
      <c r="E26" s="665"/>
      <c r="F26" s="665"/>
      <c r="G26" s="666"/>
      <c r="H26" s="83" t="s">
        <v>207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</row>
    <row r="27" spans="1:42" ht="13.5" customHeight="1">
      <c r="A27" s="665"/>
      <c r="B27" s="665"/>
      <c r="C27" s="665"/>
      <c r="D27" s="665"/>
      <c r="E27" s="665"/>
      <c r="F27" s="665"/>
      <c r="G27" s="666"/>
      <c r="H27" s="72"/>
      <c r="I27" s="72" t="s">
        <v>208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</row>
    <row r="28" spans="1:42" ht="13.5" customHeight="1">
      <c r="A28" s="665"/>
      <c r="B28" s="665"/>
      <c r="C28" s="665"/>
      <c r="D28" s="665"/>
      <c r="E28" s="665"/>
      <c r="F28" s="665"/>
      <c r="G28" s="666"/>
      <c r="H28" s="72"/>
      <c r="I28" s="72" t="s">
        <v>253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</row>
    <row r="29" spans="1:42" ht="3.75" customHeight="1">
      <c r="A29" s="665"/>
      <c r="B29" s="665"/>
      <c r="C29" s="665"/>
      <c r="D29" s="665"/>
      <c r="E29" s="665"/>
      <c r="F29" s="665"/>
      <c r="G29" s="666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</row>
    <row r="30" spans="1:42" ht="9.75" customHeight="1">
      <c r="A30" s="665"/>
      <c r="B30" s="665"/>
      <c r="C30" s="665"/>
      <c r="D30" s="665"/>
      <c r="E30" s="665"/>
      <c r="F30" s="665"/>
      <c r="G30" s="666"/>
      <c r="H30" s="72" t="s">
        <v>209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</row>
    <row r="31" spans="1:42" ht="9.75" customHeight="1">
      <c r="A31" s="665"/>
      <c r="B31" s="665"/>
      <c r="C31" s="665"/>
      <c r="D31" s="665"/>
      <c r="E31" s="665"/>
      <c r="F31" s="665"/>
      <c r="G31" s="666"/>
      <c r="H31" s="72"/>
      <c r="I31" s="72" t="s">
        <v>210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</row>
    <row r="32" spans="1:42" ht="9.75" customHeight="1">
      <c r="A32" s="665"/>
      <c r="B32" s="665"/>
      <c r="C32" s="665"/>
      <c r="D32" s="665"/>
      <c r="E32" s="665"/>
      <c r="F32" s="665"/>
      <c r="G32" s="666"/>
      <c r="H32" s="72"/>
      <c r="I32" s="72" t="s">
        <v>211</v>
      </c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</row>
    <row r="33" spans="1:42" ht="9.75" customHeight="1">
      <c r="A33" s="665"/>
      <c r="B33" s="665"/>
      <c r="C33" s="665"/>
      <c r="D33" s="665"/>
      <c r="E33" s="665"/>
      <c r="F33" s="665"/>
      <c r="G33" s="666"/>
      <c r="H33" s="75"/>
      <c r="I33" s="72" t="s">
        <v>212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</row>
    <row r="34" spans="1:42" ht="2.25" customHeight="1">
      <c r="A34" s="667"/>
      <c r="B34" s="667"/>
      <c r="C34" s="667"/>
      <c r="D34" s="667"/>
      <c r="E34" s="667"/>
      <c r="F34" s="667"/>
      <c r="G34" s="668"/>
      <c r="H34" s="35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</row>
    <row r="35" spans="1:42" ht="16.5" customHeight="1">
      <c r="A35" s="112" t="s">
        <v>214</v>
      </c>
      <c r="B35" s="112"/>
      <c r="C35" s="112"/>
      <c r="D35" s="112"/>
      <c r="E35" s="112"/>
      <c r="F35" s="112"/>
      <c r="G35" s="131"/>
      <c r="H35" s="110" t="s">
        <v>215</v>
      </c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</row>
    <row r="36" spans="1:42" ht="13.5" customHeight="1">
      <c r="A36" s="665" t="s">
        <v>216</v>
      </c>
      <c r="B36" s="665"/>
      <c r="C36" s="665"/>
      <c r="D36" s="665"/>
      <c r="E36" s="665"/>
      <c r="F36" s="665"/>
      <c r="G36" s="666"/>
      <c r="H36" s="669" t="s">
        <v>217</v>
      </c>
      <c r="I36" s="669"/>
      <c r="J36" s="669"/>
      <c r="K36" s="669"/>
      <c r="L36" s="669"/>
      <c r="M36" s="669"/>
      <c r="N36" s="669"/>
      <c r="O36" s="669"/>
      <c r="P36" s="669"/>
      <c r="Q36" s="669"/>
      <c r="R36" s="669"/>
      <c r="S36" s="669"/>
      <c r="T36" s="669"/>
      <c r="U36" s="669"/>
      <c r="V36" s="669"/>
      <c r="W36" s="669"/>
      <c r="X36" s="669"/>
      <c r="Y36" s="669"/>
      <c r="Z36" s="669"/>
      <c r="AA36" s="669"/>
      <c r="AB36" s="669"/>
      <c r="AC36" s="669"/>
      <c r="AD36" s="669"/>
      <c r="AE36" s="669"/>
      <c r="AF36" s="669"/>
      <c r="AG36" s="669"/>
      <c r="AH36" s="669"/>
      <c r="AI36" s="669"/>
      <c r="AJ36" s="669"/>
      <c r="AK36" s="669"/>
      <c r="AL36" s="669"/>
      <c r="AM36" s="669"/>
      <c r="AN36" s="669"/>
      <c r="AO36" s="669"/>
      <c r="AP36" s="669"/>
    </row>
    <row r="37" spans="1:42" ht="12.75" customHeight="1">
      <c r="A37" s="667"/>
      <c r="B37" s="667"/>
      <c r="C37" s="667"/>
      <c r="D37" s="667"/>
      <c r="E37" s="667"/>
      <c r="F37" s="667"/>
      <c r="G37" s="668"/>
      <c r="H37" s="532"/>
      <c r="I37" s="532"/>
      <c r="J37" s="532"/>
      <c r="K37" s="532"/>
      <c r="L37" s="532"/>
      <c r="M37" s="532"/>
      <c r="N37" s="532"/>
      <c r="O37" s="532"/>
      <c r="P37" s="532"/>
      <c r="Q37" s="532"/>
      <c r="R37" s="532"/>
      <c r="S37" s="532"/>
      <c r="T37" s="532"/>
      <c r="U37" s="532"/>
      <c r="V37" s="532"/>
      <c r="W37" s="532"/>
      <c r="X37" s="532"/>
      <c r="Y37" s="532"/>
      <c r="Z37" s="532"/>
      <c r="AA37" s="532"/>
      <c r="AB37" s="532"/>
      <c r="AC37" s="532"/>
      <c r="AD37" s="532"/>
      <c r="AE37" s="532"/>
      <c r="AF37" s="532"/>
      <c r="AG37" s="532"/>
      <c r="AH37" s="532"/>
      <c r="AI37" s="532"/>
      <c r="AJ37" s="532"/>
      <c r="AK37" s="532"/>
      <c r="AL37" s="532"/>
      <c r="AM37" s="532"/>
      <c r="AN37" s="532"/>
      <c r="AO37" s="532"/>
      <c r="AP37" s="532"/>
    </row>
    <row r="38" spans="1:42" ht="12.75" customHeight="1">
      <c r="A38" s="676" t="s">
        <v>218</v>
      </c>
      <c r="B38" s="676"/>
      <c r="C38" s="676"/>
      <c r="D38" s="676"/>
      <c r="E38" s="676"/>
      <c r="F38" s="676"/>
      <c r="G38" s="677"/>
      <c r="H38" s="82" t="s">
        <v>219</v>
      </c>
      <c r="I38" s="48"/>
      <c r="J38" s="48"/>
      <c r="K38" s="48"/>
      <c r="L38" s="81"/>
      <c r="M38" s="673" t="str">
        <f>IF('0 - 회사등록'!C25="","",'0 - 회사등록'!C25)</f>
        <v>숙박업</v>
      </c>
      <c r="N38" s="674"/>
      <c r="O38" s="674"/>
      <c r="P38" s="674"/>
      <c r="Q38" s="674"/>
      <c r="R38" s="674"/>
      <c r="S38" s="674"/>
      <c r="T38" s="674"/>
      <c r="U38" s="674"/>
      <c r="V38" s="674"/>
      <c r="W38" s="674"/>
      <c r="X38" s="674"/>
      <c r="Y38" s="674"/>
      <c r="Z38" s="674"/>
      <c r="AA38" s="674"/>
      <c r="AB38" s="674"/>
      <c r="AC38" s="674"/>
      <c r="AD38" s="674"/>
      <c r="AE38" s="674"/>
      <c r="AF38" s="674"/>
      <c r="AG38" s="674"/>
      <c r="AH38" s="674"/>
      <c r="AI38" s="674"/>
      <c r="AJ38" s="674"/>
      <c r="AK38" s="674"/>
      <c r="AL38" s="674"/>
      <c r="AM38" s="674"/>
      <c r="AN38" s="674"/>
      <c r="AO38" s="674"/>
      <c r="AP38" s="674"/>
    </row>
    <row r="39" spans="1:42" ht="12.75" customHeight="1">
      <c r="A39" s="669"/>
      <c r="B39" s="669"/>
      <c r="C39" s="669"/>
      <c r="D39" s="669"/>
      <c r="E39" s="669"/>
      <c r="F39" s="669"/>
      <c r="G39" s="678"/>
      <c r="H39" s="83" t="s">
        <v>220</v>
      </c>
      <c r="I39" s="72"/>
      <c r="J39" s="72"/>
      <c r="K39" s="72"/>
      <c r="L39" s="72"/>
      <c r="M39" s="671" t="str">
        <f>IF('0 - 회사등록'!C26="","",'0 - 회사등록'!C26)</f>
        <v>호텔</v>
      </c>
      <c r="N39" s="672"/>
      <c r="O39" s="672"/>
      <c r="P39" s="672"/>
      <c r="Q39" s="672"/>
      <c r="R39" s="672"/>
      <c r="S39" s="672"/>
      <c r="T39" s="672"/>
      <c r="U39" s="672"/>
      <c r="V39" s="672"/>
      <c r="W39" s="672"/>
      <c r="X39" s="672"/>
      <c r="Y39" s="672"/>
      <c r="Z39" s="672"/>
      <c r="AA39" s="672"/>
      <c r="AB39" s="672"/>
      <c r="AC39" s="672"/>
      <c r="AD39" s="672"/>
      <c r="AE39" s="672"/>
      <c r="AF39" s="672"/>
      <c r="AG39" s="672"/>
      <c r="AH39" s="672"/>
      <c r="AI39" s="672"/>
      <c r="AJ39" s="672"/>
      <c r="AK39" s="672"/>
      <c r="AL39" s="672"/>
      <c r="AM39" s="672"/>
      <c r="AN39" s="672"/>
      <c r="AO39" s="672"/>
      <c r="AP39" s="672"/>
    </row>
    <row r="40" spans="1:42" ht="12.75" customHeight="1">
      <c r="A40" s="679"/>
      <c r="B40" s="679"/>
      <c r="C40" s="679"/>
      <c r="D40" s="679"/>
      <c r="E40" s="679"/>
      <c r="F40" s="679"/>
      <c r="G40" s="680"/>
      <c r="H40" s="85" t="s">
        <v>221</v>
      </c>
      <c r="I40" s="77"/>
      <c r="J40" s="77"/>
      <c r="K40" s="77"/>
      <c r="L40" s="77"/>
      <c r="M40" s="675" t="str">
        <f>IF('0 - 회사등록'!C27="","",'0 - 회사등록'!C27)</f>
        <v>호텔 서비스원</v>
      </c>
      <c r="N40" s="675"/>
      <c r="O40" s="675"/>
      <c r="P40" s="675"/>
      <c r="Q40" s="675"/>
      <c r="R40" s="675"/>
      <c r="S40" s="675"/>
      <c r="T40" s="675"/>
      <c r="U40" s="675"/>
      <c r="V40" s="675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86" t="s">
        <v>222</v>
      </c>
    </row>
    <row r="41" spans="1:42" ht="13.5" customHeight="1">
      <c r="A41" s="663" t="s">
        <v>226</v>
      </c>
      <c r="B41" s="663"/>
      <c r="C41" s="663"/>
      <c r="D41" s="663"/>
      <c r="E41" s="663"/>
      <c r="F41" s="663"/>
      <c r="G41" s="664"/>
      <c r="H41" s="83" t="s">
        <v>223</v>
      </c>
      <c r="I41" s="72"/>
      <c r="J41" s="72"/>
      <c r="K41" s="72"/>
      <c r="L41" s="72"/>
      <c r="M41" s="672" t="str">
        <f>IF('0 - 회사등록'!E25="","",'0 - 회사등록'!E25)</f>
        <v>lodging industry</v>
      </c>
      <c r="N41" s="672"/>
      <c r="O41" s="672"/>
      <c r="P41" s="672"/>
      <c r="Q41" s="672"/>
      <c r="R41" s="672"/>
      <c r="S41" s="672"/>
      <c r="T41" s="672"/>
      <c r="U41" s="672"/>
      <c r="V41" s="672"/>
      <c r="W41" s="672"/>
      <c r="X41" s="672"/>
      <c r="Y41" s="672"/>
      <c r="Z41" s="672"/>
      <c r="AA41" s="672"/>
      <c r="AB41" s="672"/>
      <c r="AC41" s="672"/>
      <c r="AD41" s="672"/>
      <c r="AE41" s="672"/>
      <c r="AF41" s="672"/>
      <c r="AG41" s="672"/>
      <c r="AH41" s="672"/>
      <c r="AI41" s="672"/>
      <c r="AJ41" s="672"/>
      <c r="AK41" s="672"/>
      <c r="AL41" s="672"/>
      <c r="AM41" s="672"/>
      <c r="AN41" s="672"/>
      <c r="AO41" s="672"/>
      <c r="AP41" s="672"/>
    </row>
    <row r="42" spans="1:42" ht="13.5" customHeight="1">
      <c r="A42" s="665"/>
      <c r="B42" s="665"/>
      <c r="C42" s="665"/>
      <c r="D42" s="665"/>
      <c r="E42" s="665"/>
      <c r="F42" s="665"/>
      <c r="G42" s="666"/>
      <c r="H42" s="83" t="s">
        <v>224</v>
      </c>
      <c r="I42" s="72"/>
      <c r="J42" s="72"/>
      <c r="K42" s="72"/>
      <c r="L42" s="72"/>
      <c r="M42" s="72"/>
      <c r="N42" s="72"/>
      <c r="O42" s="72"/>
      <c r="P42" s="72"/>
      <c r="Q42" s="672" t="str">
        <f>IF('0 - 회사등록'!E26="","",'0 - 회사등록'!E26)</f>
        <v>HOTEL</v>
      </c>
      <c r="R42" s="672"/>
      <c r="S42" s="672"/>
      <c r="T42" s="672"/>
      <c r="U42" s="672"/>
      <c r="V42" s="672"/>
      <c r="W42" s="672"/>
      <c r="X42" s="672"/>
      <c r="Y42" s="672"/>
      <c r="Z42" s="672"/>
      <c r="AA42" s="672"/>
      <c r="AB42" s="672"/>
      <c r="AC42" s="672"/>
      <c r="AD42" s="672"/>
      <c r="AE42" s="672"/>
      <c r="AF42" s="672"/>
      <c r="AG42" s="672"/>
      <c r="AH42" s="672"/>
      <c r="AI42" s="672"/>
      <c r="AJ42" s="672"/>
      <c r="AK42" s="672"/>
      <c r="AL42" s="672"/>
      <c r="AM42" s="672"/>
      <c r="AN42" s="672"/>
      <c r="AO42" s="672"/>
      <c r="AP42" s="672"/>
    </row>
    <row r="43" spans="1:42" ht="13.5" customHeight="1">
      <c r="A43" s="665"/>
      <c r="B43" s="665"/>
      <c r="C43" s="665"/>
      <c r="D43" s="665"/>
      <c r="E43" s="665"/>
      <c r="F43" s="665"/>
      <c r="G43" s="666"/>
      <c r="H43" s="83" t="s">
        <v>225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</row>
    <row r="44" spans="1:42" ht="9" customHeight="1">
      <c r="A44" s="665"/>
      <c r="B44" s="665"/>
      <c r="C44" s="665"/>
      <c r="D44" s="665"/>
      <c r="E44" s="665"/>
      <c r="F44" s="665"/>
      <c r="G44" s="666"/>
      <c r="H44" s="93"/>
      <c r="I44" s="682" t="str">
        <f>IF('0 - 회사등록'!E27="","",'0 - 회사등록'!E27)</f>
        <v>Front Desk Staff</v>
      </c>
      <c r="J44" s="682"/>
      <c r="K44" s="682"/>
      <c r="L44" s="682"/>
      <c r="M44" s="682"/>
      <c r="N44" s="682"/>
      <c r="O44" s="682"/>
      <c r="P44" s="682"/>
      <c r="Q44" s="682"/>
      <c r="R44" s="682"/>
      <c r="S44" s="682"/>
      <c r="T44" s="682"/>
      <c r="U44" s="682"/>
      <c r="V44" s="682"/>
      <c r="W44" s="682"/>
      <c r="X44" s="682"/>
      <c r="Y44" s="682"/>
      <c r="Z44" s="682"/>
      <c r="AA44" s="682"/>
      <c r="AB44" s="682"/>
      <c r="AC44" s="682"/>
      <c r="AD44" s="682"/>
      <c r="AE44" s="682"/>
      <c r="AF44" s="682"/>
      <c r="AG44" s="682"/>
      <c r="AH44" s="682"/>
      <c r="AI44" s="682"/>
      <c r="AJ44" s="682"/>
      <c r="AK44" s="682"/>
      <c r="AL44" s="682"/>
      <c r="AM44" s="682"/>
      <c r="AN44" s="682"/>
      <c r="AO44" s="682"/>
      <c r="AP44" s="94"/>
    </row>
    <row r="45" spans="1:42" ht="3.75" customHeight="1">
      <c r="A45" s="667"/>
      <c r="B45" s="667"/>
      <c r="C45" s="667"/>
      <c r="D45" s="667"/>
      <c r="E45" s="667"/>
      <c r="F45" s="667"/>
      <c r="G45" s="668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</row>
    <row r="46" spans="1:42" ht="13.5" customHeight="1">
      <c r="A46" s="676" t="s">
        <v>227</v>
      </c>
      <c r="B46" s="676"/>
      <c r="C46" s="676"/>
      <c r="D46" s="676"/>
      <c r="E46" s="676"/>
      <c r="F46" s="676"/>
      <c r="G46" s="677"/>
      <c r="H46" s="670"/>
      <c r="I46" s="670"/>
      <c r="J46" s="670"/>
      <c r="K46" s="670"/>
      <c r="L46" s="529" t="s">
        <v>140</v>
      </c>
      <c r="M46" s="529"/>
      <c r="N46" s="670"/>
      <c r="O46" s="670"/>
      <c r="P46" s="670"/>
      <c r="Q46" s="529" t="s">
        <v>141</v>
      </c>
      <c r="R46" s="529"/>
      <c r="S46" s="529" t="s">
        <v>15</v>
      </c>
      <c r="T46" s="529"/>
      <c r="U46" s="670"/>
      <c r="V46" s="670"/>
      <c r="W46" s="670"/>
      <c r="X46" s="670"/>
      <c r="Y46" s="529" t="s">
        <v>140</v>
      </c>
      <c r="Z46" s="529"/>
      <c r="AA46" s="670"/>
      <c r="AB46" s="670"/>
      <c r="AC46" s="670"/>
      <c r="AD46" s="529" t="s">
        <v>141</v>
      </c>
      <c r="AE46" s="530"/>
      <c r="AF46" s="685" t="s">
        <v>241</v>
      </c>
      <c r="AG46" s="676"/>
      <c r="AH46" s="676"/>
      <c r="AI46" s="676"/>
      <c r="AJ46" s="676"/>
      <c r="AK46" s="676"/>
      <c r="AL46" s="676"/>
      <c r="AM46" s="676"/>
      <c r="AN46" s="676"/>
      <c r="AO46" s="676"/>
      <c r="AP46" s="676"/>
    </row>
    <row r="47" spans="1:42" ht="13.5" customHeight="1">
      <c r="A47" s="669"/>
      <c r="B47" s="669"/>
      <c r="C47" s="669"/>
      <c r="D47" s="669"/>
      <c r="E47" s="669"/>
      <c r="F47" s="669"/>
      <c r="G47" s="678"/>
      <c r="H47" s="83" t="s">
        <v>228</v>
      </c>
      <c r="I47" s="72"/>
      <c r="J47" s="72"/>
      <c r="K47" s="72"/>
      <c r="L47" s="72"/>
      <c r="M47" s="72"/>
      <c r="N47" s="72"/>
      <c r="O47" s="72"/>
      <c r="P47" s="72"/>
      <c r="Q47" s="72"/>
      <c r="R47" s="658"/>
      <c r="S47" s="658"/>
      <c r="T47" s="658"/>
      <c r="U47" s="658"/>
      <c r="V47" s="72" t="s">
        <v>139</v>
      </c>
      <c r="W47" s="72"/>
      <c r="X47" s="72"/>
      <c r="Y47" s="72"/>
      <c r="Z47" s="72"/>
      <c r="AA47" s="72"/>
      <c r="AB47" s="72"/>
      <c r="AC47" s="72"/>
      <c r="AD47" s="72"/>
      <c r="AE47" s="40"/>
      <c r="AF47" s="686"/>
      <c r="AG47" s="669"/>
      <c r="AH47" s="669"/>
      <c r="AI47" s="669"/>
      <c r="AJ47" s="669"/>
      <c r="AK47" s="669"/>
      <c r="AL47" s="669"/>
      <c r="AM47" s="669"/>
      <c r="AN47" s="669"/>
      <c r="AO47" s="669"/>
      <c r="AP47" s="669"/>
    </row>
    <row r="48" spans="1:42" ht="13.5" customHeight="1">
      <c r="A48" s="669"/>
      <c r="B48" s="669"/>
      <c r="C48" s="669"/>
      <c r="D48" s="669"/>
      <c r="E48" s="669"/>
      <c r="F48" s="669"/>
      <c r="G48" s="678"/>
      <c r="H48" s="72" t="s">
        <v>229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658"/>
      <c r="U48" s="658"/>
      <c r="V48" s="658"/>
      <c r="W48" s="658"/>
      <c r="X48" s="658"/>
      <c r="Y48" s="658"/>
      <c r="Z48" s="72" t="s">
        <v>230</v>
      </c>
      <c r="AA48" s="72"/>
      <c r="AB48" s="72"/>
      <c r="AC48" s="72"/>
      <c r="AD48" s="72"/>
      <c r="AE48" s="40"/>
      <c r="AF48" s="686"/>
      <c r="AG48" s="669"/>
      <c r="AH48" s="669"/>
      <c r="AI48" s="669"/>
      <c r="AJ48" s="669"/>
      <c r="AK48" s="669"/>
      <c r="AL48" s="669"/>
      <c r="AM48" s="669"/>
      <c r="AN48" s="669"/>
      <c r="AO48" s="669"/>
      <c r="AP48" s="669"/>
    </row>
    <row r="49" spans="1:42" ht="13.5" customHeight="1">
      <c r="A49" s="679"/>
      <c r="B49" s="679"/>
      <c r="C49" s="679"/>
      <c r="D49" s="679"/>
      <c r="E49" s="679"/>
      <c r="F49" s="679"/>
      <c r="G49" s="680"/>
      <c r="H49" s="85" t="s">
        <v>231</v>
      </c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8"/>
      <c r="AF49" s="686"/>
      <c r="AG49" s="669"/>
      <c r="AH49" s="669"/>
      <c r="AI49" s="669"/>
      <c r="AJ49" s="669"/>
      <c r="AK49" s="669"/>
      <c r="AL49" s="669"/>
      <c r="AM49" s="669"/>
      <c r="AN49" s="669"/>
      <c r="AO49" s="669"/>
      <c r="AP49" s="669"/>
    </row>
    <row r="50" spans="1:42" ht="13.5" customHeight="1">
      <c r="A50" s="669" t="s">
        <v>240</v>
      </c>
      <c r="B50" s="669"/>
      <c r="C50" s="669"/>
      <c r="D50" s="669"/>
      <c r="E50" s="669"/>
      <c r="F50" s="669"/>
      <c r="G50" s="678"/>
      <c r="H50" s="72" t="s">
        <v>232</v>
      </c>
      <c r="I50" s="72"/>
      <c r="J50" s="72"/>
      <c r="K50" s="658"/>
      <c r="L50" s="658"/>
      <c r="M50" s="658"/>
      <c r="N50" s="658"/>
      <c r="O50" s="658"/>
      <c r="P50" s="658"/>
      <c r="Q50" s="658"/>
      <c r="R50" s="72" t="s">
        <v>16</v>
      </c>
      <c r="S50" s="72" t="s">
        <v>233</v>
      </c>
      <c r="T50" s="72"/>
      <c r="U50" s="658"/>
      <c r="V50" s="658"/>
      <c r="W50" s="658"/>
      <c r="X50" s="658"/>
      <c r="Y50" s="658"/>
      <c r="Z50" s="658"/>
      <c r="AA50" s="658"/>
      <c r="AB50" s="72" t="s">
        <v>16</v>
      </c>
      <c r="AC50" s="72"/>
      <c r="AD50" s="72"/>
      <c r="AE50" s="72"/>
      <c r="AF50" s="686"/>
      <c r="AG50" s="669"/>
      <c r="AH50" s="669"/>
      <c r="AI50" s="669"/>
      <c r="AJ50" s="669"/>
      <c r="AK50" s="669"/>
      <c r="AL50" s="669"/>
      <c r="AM50" s="669"/>
      <c r="AN50" s="669"/>
      <c r="AO50" s="669"/>
      <c r="AP50" s="669"/>
    </row>
    <row r="51" spans="1:42" ht="13.5" customHeight="1">
      <c r="A51" s="669"/>
      <c r="B51" s="669"/>
      <c r="C51" s="669"/>
      <c r="D51" s="669"/>
      <c r="E51" s="669"/>
      <c r="F51" s="669"/>
      <c r="G51" s="678"/>
      <c r="H51" s="83" t="s">
        <v>234</v>
      </c>
      <c r="I51" s="72"/>
      <c r="J51" s="72"/>
      <c r="K51" s="72"/>
      <c r="L51" s="72"/>
      <c r="M51" s="72"/>
      <c r="N51" s="72"/>
      <c r="O51" s="72"/>
      <c r="P51" s="72"/>
      <c r="Q51" s="72"/>
      <c r="R51" s="658"/>
      <c r="S51" s="658"/>
      <c r="T51" s="658"/>
      <c r="U51" s="658"/>
      <c r="V51" s="658"/>
      <c r="W51" s="658"/>
      <c r="X51" s="72" t="s">
        <v>235</v>
      </c>
      <c r="Y51" s="72"/>
      <c r="Z51" s="72"/>
      <c r="AA51" s="72"/>
      <c r="AB51" s="72"/>
      <c r="AC51" s="72"/>
      <c r="AD51" s="72"/>
      <c r="AE51" s="72"/>
      <c r="AF51" s="686"/>
      <c r="AG51" s="669"/>
      <c r="AH51" s="669"/>
      <c r="AI51" s="669"/>
      <c r="AJ51" s="669"/>
      <c r="AK51" s="669"/>
      <c r="AL51" s="669"/>
      <c r="AM51" s="669"/>
      <c r="AN51" s="669"/>
      <c r="AO51" s="669"/>
      <c r="AP51" s="669"/>
    </row>
    <row r="52" spans="1:42" ht="13.5" customHeight="1">
      <c r="A52" s="669"/>
      <c r="B52" s="669"/>
      <c r="C52" s="669"/>
      <c r="D52" s="669"/>
      <c r="E52" s="669"/>
      <c r="F52" s="669"/>
      <c r="G52" s="678"/>
      <c r="H52" s="72" t="s">
        <v>236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686"/>
      <c r="AG52" s="669"/>
      <c r="AH52" s="669"/>
      <c r="AI52" s="669"/>
      <c r="AJ52" s="669"/>
      <c r="AK52" s="669"/>
      <c r="AL52" s="669"/>
      <c r="AM52" s="669"/>
      <c r="AN52" s="669"/>
      <c r="AO52" s="669"/>
      <c r="AP52" s="669"/>
    </row>
    <row r="53" spans="1:42" ht="13.5" customHeight="1">
      <c r="A53" s="669"/>
      <c r="B53" s="669"/>
      <c r="C53" s="669"/>
      <c r="D53" s="669"/>
      <c r="E53" s="669"/>
      <c r="F53" s="669"/>
      <c r="G53" s="678"/>
      <c r="H53" s="72"/>
      <c r="I53" s="72" t="s">
        <v>237</v>
      </c>
      <c r="J53" s="72"/>
      <c r="K53" s="72"/>
      <c r="L53" s="72"/>
      <c r="M53" s="72"/>
      <c r="N53" s="72"/>
      <c r="O53" s="72"/>
      <c r="P53" s="658"/>
      <c r="Q53" s="658"/>
      <c r="R53" s="658"/>
      <c r="S53" s="658"/>
      <c r="T53" s="658"/>
      <c r="U53" s="658"/>
      <c r="V53" s="72" t="s">
        <v>235</v>
      </c>
      <c r="W53" s="72"/>
      <c r="X53" s="72"/>
      <c r="Y53" s="72"/>
      <c r="Z53" s="72"/>
      <c r="AA53" s="72"/>
      <c r="AB53" s="72"/>
      <c r="AC53" s="72"/>
      <c r="AD53" s="72"/>
      <c r="AE53" s="72"/>
      <c r="AF53" s="686"/>
      <c r="AG53" s="669"/>
      <c r="AH53" s="669"/>
      <c r="AI53" s="669"/>
      <c r="AJ53" s="669"/>
      <c r="AK53" s="669"/>
      <c r="AL53" s="669"/>
      <c r="AM53" s="669"/>
      <c r="AN53" s="669"/>
      <c r="AO53" s="669"/>
      <c r="AP53" s="669"/>
    </row>
    <row r="54" spans="1:42" ht="13.5" customHeight="1">
      <c r="A54" s="669"/>
      <c r="B54" s="669"/>
      <c r="C54" s="669"/>
      <c r="D54" s="669"/>
      <c r="E54" s="669"/>
      <c r="F54" s="669"/>
      <c r="G54" s="678"/>
      <c r="H54" s="83" t="s">
        <v>238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686"/>
      <c r="AG54" s="669"/>
      <c r="AH54" s="669"/>
      <c r="AI54" s="669"/>
      <c r="AJ54" s="669"/>
      <c r="AK54" s="669"/>
      <c r="AL54" s="669"/>
      <c r="AM54" s="669"/>
      <c r="AN54" s="669"/>
      <c r="AO54" s="669"/>
      <c r="AP54" s="669"/>
    </row>
    <row r="55" spans="1:42" ht="13.5" customHeight="1">
      <c r="A55" s="683"/>
      <c r="B55" s="683"/>
      <c r="C55" s="683"/>
      <c r="D55" s="683"/>
      <c r="E55" s="683"/>
      <c r="F55" s="683"/>
      <c r="G55" s="684"/>
      <c r="H55" s="41" t="s">
        <v>239</v>
      </c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686"/>
      <c r="AG55" s="669"/>
      <c r="AH55" s="669"/>
      <c r="AI55" s="669"/>
      <c r="AJ55" s="669"/>
      <c r="AK55" s="669"/>
      <c r="AL55" s="669"/>
      <c r="AM55" s="669"/>
      <c r="AN55" s="669"/>
      <c r="AO55" s="669"/>
      <c r="AP55" s="669"/>
    </row>
    <row r="56" spans="1:42" ht="12.75" customHeight="1">
      <c r="A56" s="676" t="s">
        <v>242</v>
      </c>
      <c r="B56" s="676"/>
      <c r="C56" s="676"/>
      <c r="D56" s="676"/>
      <c r="E56" s="676"/>
      <c r="F56" s="676"/>
      <c r="G56" s="677"/>
      <c r="H56" s="68"/>
      <c r="I56" s="48" t="s">
        <v>244</v>
      </c>
      <c r="J56" s="48"/>
      <c r="K56" s="687"/>
      <c r="L56" s="687"/>
      <c r="M56" s="687"/>
      <c r="N56" s="687"/>
      <c r="O56" s="687"/>
      <c r="P56" s="687"/>
      <c r="Q56" s="48" t="s">
        <v>141</v>
      </c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686"/>
      <c r="AG56" s="669"/>
      <c r="AH56" s="669"/>
      <c r="AI56" s="669"/>
      <c r="AJ56" s="669"/>
      <c r="AK56" s="669"/>
      <c r="AL56" s="669"/>
      <c r="AM56" s="669"/>
      <c r="AN56" s="669"/>
      <c r="AO56" s="669"/>
      <c r="AP56" s="669"/>
    </row>
    <row r="57" spans="1:42" ht="3" customHeight="1">
      <c r="A57" s="683"/>
      <c r="B57" s="683"/>
      <c r="C57" s="683"/>
      <c r="D57" s="683"/>
      <c r="E57" s="683"/>
      <c r="F57" s="683"/>
      <c r="G57" s="684"/>
      <c r="H57" s="35"/>
      <c r="I57" s="41"/>
      <c r="J57" s="41"/>
      <c r="K57" s="84"/>
      <c r="L57" s="84"/>
      <c r="M57" s="84"/>
      <c r="N57" s="84"/>
      <c r="O57" s="84"/>
      <c r="P57" s="84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686"/>
      <c r="AG57" s="669"/>
      <c r="AH57" s="669"/>
      <c r="AI57" s="669"/>
      <c r="AJ57" s="669"/>
      <c r="AK57" s="669"/>
      <c r="AL57" s="669"/>
      <c r="AM57" s="669"/>
      <c r="AN57" s="669"/>
      <c r="AO57" s="669"/>
      <c r="AP57" s="669"/>
    </row>
    <row r="58" spans="1:42" ht="13.5" customHeight="1">
      <c r="A58" s="676" t="s">
        <v>243</v>
      </c>
      <c r="B58" s="676"/>
      <c r="C58" s="676"/>
      <c r="D58" s="676"/>
      <c r="E58" s="676"/>
      <c r="F58" s="676"/>
      <c r="G58" s="677"/>
      <c r="H58" s="68"/>
      <c r="I58" s="48"/>
      <c r="J58" s="48"/>
      <c r="K58" s="48" t="s">
        <v>29</v>
      </c>
      <c r="L58" s="687"/>
      <c r="M58" s="687"/>
      <c r="N58" s="687"/>
      <c r="O58" s="687"/>
      <c r="P58" s="687"/>
      <c r="Q58" s="687"/>
      <c r="R58" s="687"/>
      <c r="S58" s="48" t="s">
        <v>245</v>
      </c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686"/>
      <c r="AG58" s="669"/>
      <c r="AH58" s="669"/>
      <c r="AI58" s="669"/>
      <c r="AJ58" s="669"/>
      <c r="AK58" s="669"/>
      <c r="AL58" s="669"/>
      <c r="AM58" s="669"/>
      <c r="AN58" s="669"/>
      <c r="AO58" s="669"/>
      <c r="AP58" s="669"/>
    </row>
    <row r="59" spans="1:42" ht="3" customHeight="1">
      <c r="A59" s="683"/>
      <c r="B59" s="683"/>
      <c r="C59" s="683"/>
      <c r="D59" s="683"/>
      <c r="E59" s="683"/>
      <c r="F59" s="683"/>
      <c r="G59" s="684"/>
      <c r="H59" s="35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5"/>
      <c r="AG59" s="41"/>
      <c r="AH59" s="41"/>
      <c r="AI59" s="41"/>
      <c r="AJ59" s="41"/>
      <c r="AK59" s="41"/>
      <c r="AL59" s="41"/>
      <c r="AM59" s="41"/>
      <c r="AN59" s="41"/>
      <c r="AO59" s="41"/>
      <c r="AP59" s="41"/>
    </row>
    <row r="60" spans="1:42">
      <c r="A60" s="676" t="s">
        <v>246</v>
      </c>
      <c r="B60" s="676"/>
      <c r="C60" s="676"/>
      <c r="D60" s="676"/>
      <c r="E60" s="676"/>
      <c r="F60" s="676"/>
      <c r="G60" s="677"/>
      <c r="H60" s="68"/>
      <c r="I60" s="48" t="s">
        <v>248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</row>
    <row r="61" spans="1:42">
      <c r="A61" s="669"/>
      <c r="B61" s="669"/>
      <c r="C61" s="669"/>
      <c r="D61" s="669"/>
      <c r="E61" s="669"/>
      <c r="F61" s="669"/>
      <c r="G61" s="678"/>
      <c r="H61" s="35"/>
      <c r="I61" s="41" t="s">
        <v>251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681"/>
      <c r="Z61" s="681"/>
      <c r="AA61" s="681"/>
      <c r="AB61" s="681"/>
      <c r="AC61" s="681"/>
      <c r="AD61" s="681"/>
      <c r="AE61" s="681"/>
      <c r="AF61" s="681"/>
      <c r="AG61" s="681"/>
      <c r="AH61" s="681"/>
      <c r="AI61" s="681"/>
      <c r="AJ61" s="681"/>
      <c r="AK61" s="681"/>
      <c r="AL61" s="41" t="s">
        <v>16</v>
      </c>
      <c r="AM61" s="41"/>
      <c r="AN61" s="41"/>
      <c r="AO61" s="41"/>
      <c r="AP61" s="41"/>
    </row>
    <row r="62" spans="1:42">
      <c r="A62" s="676" t="s">
        <v>247</v>
      </c>
      <c r="B62" s="676"/>
      <c r="C62" s="676"/>
      <c r="D62" s="676"/>
      <c r="E62" s="676"/>
      <c r="F62" s="676"/>
      <c r="G62" s="677"/>
      <c r="H62" s="68"/>
      <c r="I62" s="48" t="s">
        <v>249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</row>
    <row r="63" spans="1:42">
      <c r="A63" s="683"/>
      <c r="B63" s="683"/>
      <c r="C63" s="683"/>
      <c r="D63" s="683"/>
      <c r="E63" s="683"/>
      <c r="F63" s="683"/>
      <c r="G63" s="684"/>
      <c r="H63" s="35"/>
      <c r="I63" s="41" t="s">
        <v>250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681"/>
      <c r="AC63" s="681"/>
      <c r="AD63" s="681"/>
      <c r="AE63" s="681"/>
      <c r="AF63" s="681"/>
      <c r="AG63" s="681"/>
      <c r="AH63" s="681"/>
      <c r="AI63" s="681"/>
      <c r="AJ63" s="681"/>
      <c r="AK63" s="681"/>
      <c r="AL63" s="681"/>
      <c r="AM63" s="681"/>
      <c r="AN63" s="681"/>
      <c r="AO63" s="41" t="s">
        <v>16</v>
      </c>
      <c r="AP63" s="41"/>
    </row>
    <row r="64" spans="1:42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126" t="s">
        <v>252</v>
      </c>
    </row>
    <row r="65" spans="1:42" ht="18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103" t="s">
        <v>254</v>
      </c>
    </row>
    <row r="66" spans="1:42" ht="13.5" customHeight="1">
      <c r="A66" s="676" t="s">
        <v>265</v>
      </c>
      <c r="B66" s="676"/>
      <c r="C66" s="676"/>
      <c r="D66" s="676"/>
      <c r="E66" s="676"/>
      <c r="F66" s="676"/>
      <c r="G66" s="677"/>
      <c r="H66" s="88" t="s">
        <v>255</v>
      </c>
      <c r="I66" s="88"/>
      <c r="J66" s="88"/>
      <c r="K66" s="88"/>
      <c r="L66" s="88"/>
      <c r="M66" s="88"/>
      <c r="N66" s="88"/>
      <c r="O66" s="691"/>
      <c r="P66" s="691"/>
      <c r="Q66" s="691"/>
      <c r="R66" s="691"/>
      <c r="S66" s="691"/>
      <c r="T66" s="691"/>
      <c r="U66" s="691"/>
      <c r="V66" s="691"/>
      <c r="W66" s="105" t="s">
        <v>256</v>
      </c>
      <c r="X66" s="105"/>
      <c r="Y66" s="105"/>
      <c r="Z66" s="105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</row>
    <row r="67" spans="1:42" ht="13.5" customHeight="1">
      <c r="A67" s="669"/>
      <c r="B67" s="669"/>
      <c r="C67" s="669"/>
      <c r="D67" s="669"/>
      <c r="E67" s="669"/>
      <c r="F67" s="669"/>
      <c r="G67" s="678"/>
      <c r="H67" s="127" t="s">
        <v>269</v>
      </c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688"/>
      <c r="T67" s="688"/>
      <c r="U67" s="688"/>
      <c r="V67" s="688"/>
      <c r="W67" s="688"/>
      <c r="X67" s="688"/>
      <c r="Y67" s="688"/>
      <c r="Z67" s="688"/>
      <c r="AA67" s="88" t="s">
        <v>256</v>
      </c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</row>
    <row r="68" spans="1:42" ht="13.5" customHeight="1">
      <c r="A68" s="669"/>
      <c r="B68" s="669"/>
      <c r="C68" s="669"/>
      <c r="D68" s="669"/>
      <c r="E68" s="669"/>
      <c r="F68" s="669"/>
      <c r="G68" s="678"/>
      <c r="H68" s="127" t="s">
        <v>257</v>
      </c>
      <c r="I68" s="88"/>
      <c r="J68" s="88"/>
      <c r="K68" s="88"/>
      <c r="L68" s="88"/>
      <c r="M68" s="88"/>
      <c r="N68" s="689"/>
      <c r="O68" s="689"/>
      <c r="P68" s="689"/>
      <c r="Q68" s="689"/>
      <c r="R68" s="88" t="s">
        <v>258</v>
      </c>
      <c r="S68" s="88"/>
      <c r="T68" s="690"/>
      <c r="U68" s="690"/>
      <c r="V68" s="690"/>
      <c r="W68" s="690"/>
      <c r="X68" s="690"/>
      <c r="Y68" s="88" t="s">
        <v>259</v>
      </c>
      <c r="Z68" s="88"/>
      <c r="AA68" s="689"/>
      <c r="AB68" s="689"/>
      <c r="AC68" s="689"/>
      <c r="AD68" s="689"/>
      <c r="AE68" s="88" t="s">
        <v>258</v>
      </c>
      <c r="AF68" s="88"/>
      <c r="AG68" s="690"/>
      <c r="AH68" s="690"/>
      <c r="AI68" s="690"/>
      <c r="AJ68" s="690"/>
      <c r="AK68" s="690"/>
      <c r="AL68" s="88" t="s">
        <v>260</v>
      </c>
      <c r="AM68" s="88"/>
      <c r="AN68" s="88"/>
      <c r="AO68" s="88"/>
      <c r="AP68" s="88"/>
    </row>
    <row r="69" spans="1:42" ht="13.5" customHeight="1">
      <c r="A69" s="669"/>
      <c r="B69" s="669"/>
      <c r="C69" s="669"/>
      <c r="D69" s="669"/>
      <c r="E69" s="669"/>
      <c r="F69" s="669"/>
      <c r="G69" s="678"/>
      <c r="H69" s="88" t="s">
        <v>261</v>
      </c>
      <c r="I69" s="88"/>
      <c r="J69" s="88"/>
      <c r="K69" s="88"/>
      <c r="L69" s="88"/>
      <c r="M69" s="88"/>
      <c r="N69" s="88"/>
      <c r="O69" s="688"/>
      <c r="P69" s="688"/>
      <c r="Q69" s="688"/>
      <c r="R69" s="688"/>
      <c r="S69" s="688"/>
      <c r="T69" s="88" t="s">
        <v>262</v>
      </c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688"/>
      <c r="AI69" s="688"/>
      <c r="AJ69" s="688"/>
      <c r="AK69" s="688"/>
      <c r="AL69" s="688"/>
      <c r="AM69" s="88" t="s">
        <v>256</v>
      </c>
      <c r="AN69" s="88"/>
      <c r="AO69" s="88"/>
      <c r="AP69" s="88"/>
    </row>
    <row r="70" spans="1:42" ht="13.5" customHeight="1">
      <c r="A70" s="669"/>
      <c r="B70" s="669"/>
      <c r="C70" s="669"/>
      <c r="D70" s="669"/>
      <c r="E70" s="669"/>
      <c r="F70" s="669"/>
      <c r="G70" s="678"/>
      <c r="H70" s="88" t="s">
        <v>263</v>
      </c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</row>
    <row r="71" spans="1:42" ht="13.5" customHeight="1">
      <c r="A71" s="669"/>
      <c r="B71" s="669"/>
      <c r="C71" s="669"/>
      <c r="D71" s="669"/>
      <c r="E71" s="669"/>
      <c r="F71" s="669"/>
      <c r="G71" s="678"/>
      <c r="H71" s="72"/>
      <c r="I71" s="72" t="s">
        <v>264</v>
      </c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</row>
    <row r="72" spans="1:42" ht="13.5" customHeight="1">
      <c r="A72" s="676" t="s">
        <v>279</v>
      </c>
      <c r="B72" s="676"/>
      <c r="C72" s="676"/>
      <c r="D72" s="676"/>
      <c r="E72" s="676"/>
      <c r="F72" s="676"/>
      <c r="G72" s="677"/>
      <c r="H72" s="48" t="s">
        <v>267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701"/>
      <c r="T72" s="701"/>
      <c r="U72" s="701"/>
      <c r="V72" s="701"/>
      <c r="W72" s="701"/>
      <c r="X72" s="701"/>
      <c r="Y72" s="701"/>
      <c r="Z72" s="701"/>
      <c r="AA72" s="105" t="s">
        <v>266</v>
      </c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</row>
    <row r="73" spans="1:42" ht="13.5" customHeight="1">
      <c r="A73" s="669"/>
      <c r="B73" s="669"/>
      <c r="C73" s="669"/>
      <c r="D73" s="669"/>
      <c r="E73" s="669"/>
      <c r="F73" s="669"/>
      <c r="G73" s="678"/>
      <c r="H73" s="83" t="s">
        <v>268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688"/>
      <c r="AC73" s="688"/>
      <c r="AD73" s="688"/>
      <c r="AE73" s="688"/>
      <c r="AF73" s="688"/>
      <c r="AG73" s="688"/>
      <c r="AH73" s="688"/>
      <c r="AI73" s="688"/>
      <c r="AJ73" s="88" t="s">
        <v>266</v>
      </c>
      <c r="AK73" s="88"/>
      <c r="AL73" s="72"/>
      <c r="AM73" s="72"/>
      <c r="AN73" s="72"/>
      <c r="AO73" s="72"/>
      <c r="AP73" s="72"/>
    </row>
    <row r="74" spans="1:42" ht="13.5" customHeight="1">
      <c r="A74" s="669"/>
      <c r="B74" s="669"/>
      <c r="C74" s="669"/>
      <c r="D74" s="669"/>
      <c r="E74" s="669"/>
      <c r="F74" s="669"/>
      <c r="G74" s="678"/>
      <c r="H74" s="83" t="s">
        <v>270</v>
      </c>
      <c r="I74" s="72"/>
      <c r="J74" s="72"/>
      <c r="K74" s="72"/>
      <c r="L74" s="72"/>
      <c r="M74" s="72"/>
      <c r="N74" s="72"/>
      <c r="O74" s="72"/>
      <c r="P74" s="698"/>
      <c r="Q74" s="698"/>
      <c r="R74" s="72" t="s">
        <v>271</v>
      </c>
      <c r="S74" s="72"/>
      <c r="T74" s="72"/>
      <c r="U74" s="72"/>
      <c r="V74" s="72"/>
      <c r="W74" s="72"/>
      <c r="X74" s="695"/>
      <c r="Y74" s="695"/>
      <c r="Z74" s="695"/>
      <c r="AA74" s="88" t="s">
        <v>272</v>
      </c>
      <c r="AB74" s="72"/>
      <c r="AC74" s="699"/>
      <c r="AD74" s="699"/>
      <c r="AE74" s="94" t="s">
        <v>271</v>
      </c>
      <c r="AF74" s="72"/>
      <c r="AG74" s="72"/>
      <c r="AH74" s="72"/>
      <c r="AI74" s="72"/>
      <c r="AJ74" s="72"/>
      <c r="AK74" s="695"/>
      <c r="AL74" s="695"/>
      <c r="AM74" s="695"/>
      <c r="AN74" s="88" t="s">
        <v>266</v>
      </c>
      <c r="AO74" s="72"/>
      <c r="AP74" s="72"/>
    </row>
    <row r="75" spans="1:42" ht="13.5" customHeight="1">
      <c r="A75" s="669"/>
      <c r="B75" s="669"/>
      <c r="C75" s="669"/>
      <c r="D75" s="669"/>
      <c r="E75" s="669"/>
      <c r="F75" s="669"/>
      <c r="G75" s="678"/>
      <c r="H75" s="83" t="s">
        <v>273</v>
      </c>
      <c r="I75" s="72"/>
      <c r="J75" s="72"/>
      <c r="K75" s="72"/>
      <c r="L75" s="72"/>
      <c r="M75" s="695"/>
      <c r="N75" s="695"/>
      <c r="O75" s="695"/>
      <c r="P75" s="700"/>
      <c r="Q75" s="700"/>
      <c r="R75" s="695"/>
      <c r="S75" s="695"/>
      <c r="T75" s="695"/>
      <c r="U75" s="88" t="s">
        <v>266</v>
      </c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</row>
    <row r="76" spans="1:42" ht="13.5" customHeight="1">
      <c r="A76" s="669"/>
      <c r="B76" s="669"/>
      <c r="C76" s="669"/>
      <c r="D76" s="669"/>
      <c r="E76" s="669"/>
      <c r="F76" s="669"/>
      <c r="G76" s="678"/>
      <c r="H76" s="72"/>
      <c r="I76" s="72" t="s">
        <v>274</v>
      </c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695"/>
      <c r="W76" s="695"/>
      <c r="X76" s="695"/>
      <c r="Y76" s="695"/>
      <c r="Z76" s="695"/>
      <c r="AA76" s="695"/>
      <c r="AB76" s="695"/>
      <c r="AC76" s="695"/>
      <c r="AD76" s="88" t="s">
        <v>275</v>
      </c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</row>
    <row r="77" spans="1:42" ht="13.5" customHeight="1">
      <c r="A77" s="669"/>
      <c r="B77" s="669"/>
      <c r="C77" s="669"/>
      <c r="D77" s="669"/>
      <c r="E77" s="669"/>
      <c r="F77" s="669"/>
      <c r="G77" s="678"/>
      <c r="H77" s="72"/>
      <c r="I77" s="72"/>
      <c r="J77" s="72" t="s">
        <v>276</v>
      </c>
      <c r="K77" s="72"/>
      <c r="L77" s="72"/>
      <c r="M77" s="72"/>
      <c r="N77" s="72"/>
      <c r="O77" s="72"/>
      <c r="P77" s="72"/>
      <c r="Q77" s="72"/>
      <c r="R77" s="688"/>
      <c r="S77" s="688"/>
      <c r="T77" s="688"/>
      <c r="U77" s="688"/>
      <c r="V77" s="688"/>
      <c r="W77" s="688"/>
      <c r="X77" s="688"/>
      <c r="Y77" s="688"/>
      <c r="Z77" s="88" t="s">
        <v>266</v>
      </c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</row>
    <row r="78" spans="1:42" ht="13.5" customHeight="1">
      <c r="A78" s="669"/>
      <c r="B78" s="669"/>
      <c r="C78" s="669"/>
      <c r="D78" s="669"/>
      <c r="E78" s="669"/>
      <c r="F78" s="669"/>
      <c r="G78" s="678"/>
      <c r="H78" s="72" t="s">
        <v>277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</row>
    <row r="79" spans="1:42" ht="13.5" customHeight="1">
      <c r="A79" s="669"/>
      <c r="B79" s="669"/>
      <c r="C79" s="669"/>
      <c r="D79" s="669"/>
      <c r="E79" s="669"/>
      <c r="F79" s="669"/>
      <c r="G79" s="678"/>
      <c r="H79" s="72"/>
      <c r="I79" s="72" t="s">
        <v>278</v>
      </c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</row>
    <row r="80" spans="1:42" ht="2.25" customHeight="1">
      <c r="A80" s="683"/>
      <c r="B80" s="683"/>
      <c r="C80" s="683"/>
      <c r="D80" s="683"/>
      <c r="E80" s="683"/>
      <c r="F80" s="683"/>
      <c r="G80" s="684"/>
      <c r="H80" s="35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</row>
    <row r="81" spans="1:42" ht="13.5" customHeight="1">
      <c r="A81" s="696" t="s">
        <v>280</v>
      </c>
      <c r="B81" s="696"/>
      <c r="C81" s="696"/>
      <c r="D81" s="696"/>
      <c r="E81" s="696"/>
      <c r="F81" s="696"/>
      <c r="G81" s="697"/>
      <c r="H81" s="109"/>
      <c r="I81" s="110"/>
      <c r="J81" s="110"/>
      <c r="K81" s="111" t="s">
        <v>281</v>
      </c>
      <c r="L81" s="112"/>
      <c r="M81" s="112"/>
      <c r="N81" s="110" t="s">
        <v>282</v>
      </c>
      <c r="O81" s="110"/>
      <c r="P81" s="110"/>
      <c r="Q81" s="110"/>
      <c r="R81" s="110"/>
      <c r="S81" s="110"/>
      <c r="T81" s="112"/>
      <c r="U81" s="112"/>
      <c r="V81" s="110" t="s">
        <v>283</v>
      </c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</row>
    <row r="82" spans="1:42" ht="11.25" customHeight="1">
      <c r="A82" s="665" t="s">
        <v>289</v>
      </c>
      <c r="B82" s="669"/>
      <c r="C82" s="669"/>
      <c r="D82" s="669"/>
      <c r="E82" s="669"/>
      <c r="F82" s="669"/>
      <c r="G82" s="678"/>
      <c r="H82" s="75"/>
      <c r="I82" s="72"/>
      <c r="J82" s="72"/>
      <c r="K82" s="87" t="s">
        <v>284</v>
      </c>
      <c r="L82" s="640"/>
      <c r="M82" s="640"/>
      <c r="N82" s="72" t="s">
        <v>285</v>
      </c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640"/>
      <c r="AA82" s="640"/>
      <c r="AB82" s="72" t="s">
        <v>286</v>
      </c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</row>
    <row r="83" spans="1:42" ht="11.25" customHeight="1">
      <c r="A83" s="669"/>
      <c r="B83" s="669"/>
      <c r="C83" s="669"/>
      <c r="D83" s="669"/>
      <c r="E83" s="669"/>
      <c r="F83" s="669"/>
      <c r="G83" s="678"/>
      <c r="H83" s="75"/>
      <c r="I83" s="72" t="s">
        <v>287</v>
      </c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</row>
    <row r="84" spans="1:42" ht="11.25" customHeight="1">
      <c r="A84" s="669"/>
      <c r="B84" s="669"/>
      <c r="C84" s="669"/>
      <c r="D84" s="669"/>
      <c r="E84" s="669"/>
      <c r="F84" s="669"/>
      <c r="G84" s="678"/>
      <c r="H84" s="75"/>
      <c r="I84" s="72" t="s">
        <v>288</v>
      </c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</row>
    <row r="85" spans="1:42" ht="2.25" customHeight="1">
      <c r="A85" s="683"/>
      <c r="B85" s="683"/>
      <c r="C85" s="683"/>
      <c r="D85" s="683"/>
      <c r="E85" s="683"/>
      <c r="F85" s="683"/>
      <c r="G85" s="684"/>
      <c r="H85" s="35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</row>
    <row r="86" spans="1:42" ht="11.25" customHeight="1">
      <c r="A86" s="676" t="s">
        <v>290</v>
      </c>
      <c r="B86" s="676"/>
      <c r="C86" s="676"/>
      <c r="D86" s="676"/>
      <c r="E86" s="676"/>
      <c r="F86" s="676"/>
      <c r="G86" s="677"/>
      <c r="H86" s="68"/>
      <c r="I86" s="48" t="s">
        <v>291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</row>
    <row r="87" spans="1:42" ht="11.25" customHeight="1">
      <c r="A87" s="669"/>
      <c r="B87" s="669"/>
      <c r="C87" s="669"/>
      <c r="D87" s="669"/>
      <c r="E87" s="669"/>
      <c r="F87" s="669"/>
      <c r="G87" s="678"/>
      <c r="H87" s="75"/>
      <c r="I87" s="72" t="s">
        <v>292</v>
      </c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</row>
    <row r="88" spans="1:42" ht="2.25" customHeight="1">
      <c r="A88" s="692"/>
      <c r="B88" s="692"/>
      <c r="C88" s="692"/>
      <c r="D88" s="692"/>
      <c r="E88" s="692"/>
      <c r="F88" s="692"/>
      <c r="G88" s="693"/>
      <c r="H88" s="113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</row>
    <row r="89" spans="1:42" ht="13.5" customHeight="1">
      <c r="A89" s="694" t="s">
        <v>293</v>
      </c>
      <c r="B89" s="676"/>
      <c r="C89" s="676"/>
      <c r="D89" s="676"/>
      <c r="E89" s="676"/>
      <c r="F89" s="676"/>
      <c r="G89" s="677"/>
      <c r="H89" s="68"/>
      <c r="I89" s="48" t="s">
        <v>294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</row>
    <row r="90" spans="1:42" ht="13.5" customHeight="1">
      <c r="A90" s="669"/>
      <c r="B90" s="669"/>
      <c r="C90" s="669"/>
      <c r="D90" s="669"/>
      <c r="E90" s="669"/>
      <c r="F90" s="669"/>
      <c r="G90" s="678"/>
      <c r="H90" s="75"/>
      <c r="I90" s="72" t="s">
        <v>295</v>
      </c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</row>
    <row r="91" spans="1:42" ht="2.25" customHeight="1">
      <c r="A91" s="692"/>
      <c r="B91" s="692"/>
      <c r="C91" s="692"/>
      <c r="D91" s="692"/>
      <c r="E91" s="692"/>
      <c r="F91" s="692"/>
      <c r="G91" s="693"/>
      <c r="H91" s="75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</row>
    <row r="92" spans="1:42" ht="13.5" customHeight="1">
      <c r="A92" s="710" t="s">
        <v>306</v>
      </c>
      <c r="B92" s="710"/>
      <c r="C92" s="710"/>
      <c r="D92" s="710"/>
      <c r="E92" s="710"/>
      <c r="F92" s="710"/>
      <c r="G92" s="711"/>
      <c r="H92" s="68" t="s">
        <v>296</v>
      </c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</row>
    <row r="93" spans="1:42" s="76" customFormat="1" ht="11.25" customHeight="1">
      <c r="A93" s="669"/>
      <c r="B93" s="669"/>
      <c r="C93" s="669"/>
      <c r="D93" s="669"/>
      <c r="E93" s="669"/>
      <c r="F93" s="669"/>
      <c r="G93" s="678"/>
      <c r="H93" s="115" t="s">
        <v>297</v>
      </c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</row>
    <row r="94" spans="1:42" s="76" customFormat="1" ht="11.25" customHeight="1">
      <c r="A94" s="669"/>
      <c r="B94" s="669"/>
      <c r="C94" s="669"/>
      <c r="D94" s="669"/>
      <c r="E94" s="669"/>
      <c r="F94" s="669"/>
      <c r="G94" s="678"/>
      <c r="H94" s="117" t="s">
        <v>298</v>
      </c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</row>
    <row r="95" spans="1:42" s="76" customFormat="1" ht="11.25" customHeight="1">
      <c r="A95" s="669"/>
      <c r="B95" s="669"/>
      <c r="C95" s="669"/>
      <c r="D95" s="669"/>
      <c r="E95" s="669"/>
      <c r="F95" s="669"/>
      <c r="G95" s="678"/>
      <c r="H95" s="117"/>
      <c r="I95" s="88" t="s">
        <v>299</v>
      </c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</row>
    <row r="96" spans="1:42" s="76" customFormat="1" ht="11.25" customHeight="1">
      <c r="A96" s="669"/>
      <c r="B96" s="669"/>
      <c r="C96" s="669"/>
      <c r="D96" s="669"/>
      <c r="E96" s="669"/>
      <c r="F96" s="669"/>
      <c r="G96" s="678"/>
      <c r="H96" s="115" t="s">
        <v>300</v>
      </c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702"/>
      <c r="W96" s="702"/>
      <c r="X96" s="702"/>
      <c r="Y96" s="702"/>
      <c r="Z96" s="702"/>
      <c r="AA96" s="702"/>
      <c r="AB96" s="88" t="s">
        <v>28</v>
      </c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</row>
    <row r="97" spans="1:42" s="76" customFormat="1" ht="13.5" customHeight="1">
      <c r="A97" s="669"/>
      <c r="B97" s="669"/>
      <c r="C97" s="669"/>
      <c r="D97" s="669"/>
      <c r="E97" s="669"/>
      <c r="F97" s="669"/>
      <c r="G97" s="678"/>
      <c r="H97" s="75" t="s">
        <v>301</v>
      </c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</row>
    <row r="98" spans="1:42" ht="11.25" customHeight="1">
      <c r="A98" s="669"/>
      <c r="B98" s="669"/>
      <c r="C98" s="669"/>
      <c r="D98" s="669"/>
      <c r="E98" s="669"/>
      <c r="F98" s="669"/>
      <c r="G98" s="678"/>
      <c r="H98" s="108" t="s">
        <v>302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</row>
    <row r="99" spans="1:42" ht="11.25" customHeight="1">
      <c r="A99" s="669"/>
      <c r="B99" s="669"/>
      <c r="C99" s="669"/>
      <c r="D99" s="669"/>
      <c r="E99" s="669"/>
      <c r="F99" s="669"/>
      <c r="G99" s="678"/>
      <c r="H99" s="155" t="s">
        <v>303</v>
      </c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702"/>
      <c r="W99" s="702"/>
      <c r="X99" s="702"/>
      <c r="Y99" s="702"/>
      <c r="Z99" s="702"/>
      <c r="AA99" s="702"/>
      <c r="AB99" s="121" t="s">
        <v>28</v>
      </c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</row>
    <row r="100" spans="1:42" s="76" customFormat="1" ht="11.25" customHeight="1">
      <c r="A100" s="669"/>
      <c r="B100" s="669"/>
      <c r="C100" s="669"/>
      <c r="D100" s="669"/>
      <c r="E100" s="669"/>
      <c r="F100" s="669"/>
      <c r="G100" s="678"/>
      <c r="H100" s="117" t="s">
        <v>304</v>
      </c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</row>
    <row r="101" spans="1:42" s="76" customFormat="1" ht="11.25" customHeight="1">
      <c r="A101" s="692"/>
      <c r="B101" s="692"/>
      <c r="C101" s="692"/>
      <c r="D101" s="692"/>
      <c r="E101" s="692"/>
      <c r="F101" s="692"/>
      <c r="G101" s="693"/>
      <c r="H101" s="122" t="s">
        <v>305</v>
      </c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</row>
    <row r="102" spans="1:42" ht="13.5" customHeight="1">
      <c r="A102" s="703" t="s">
        <v>321</v>
      </c>
      <c r="B102" s="703"/>
      <c r="C102" s="703"/>
      <c r="D102" s="703"/>
      <c r="E102" s="703"/>
      <c r="F102" s="703"/>
      <c r="G102" s="704"/>
      <c r="H102" s="125" t="s">
        <v>307</v>
      </c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</row>
    <row r="103" spans="1:42" ht="11.25" customHeight="1">
      <c r="A103" s="705"/>
      <c r="B103" s="705"/>
      <c r="C103" s="705"/>
      <c r="D103" s="705"/>
      <c r="E103" s="705"/>
      <c r="F103" s="705"/>
      <c r="G103" s="706"/>
      <c r="H103" s="83" t="s">
        <v>308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</row>
    <row r="104" spans="1:42" ht="11.25" customHeight="1">
      <c r="A104" s="705"/>
      <c r="B104" s="705"/>
      <c r="C104" s="705"/>
      <c r="D104" s="705"/>
      <c r="E104" s="705"/>
      <c r="F104" s="705"/>
      <c r="G104" s="706"/>
      <c r="H104" s="72" t="s">
        <v>309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</row>
    <row r="105" spans="1:42" ht="11.25" customHeight="1">
      <c r="A105" s="705"/>
      <c r="B105" s="705"/>
      <c r="C105" s="705"/>
      <c r="D105" s="705"/>
      <c r="E105" s="705"/>
      <c r="F105" s="705"/>
      <c r="G105" s="706"/>
      <c r="H105" s="72" t="s">
        <v>310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</row>
    <row r="106" spans="1:42" ht="11.25" customHeight="1">
      <c r="A106" s="705"/>
      <c r="B106" s="705"/>
      <c r="C106" s="705"/>
      <c r="D106" s="705"/>
      <c r="E106" s="705"/>
      <c r="F106" s="705"/>
      <c r="G106" s="706"/>
      <c r="H106" s="72" t="s">
        <v>311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</row>
    <row r="107" spans="1:42" ht="11.25" customHeight="1">
      <c r="A107" s="705"/>
      <c r="B107" s="705"/>
      <c r="C107" s="705"/>
      <c r="D107" s="705"/>
      <c r="E107" s="705"/>
      <c r="F107" s="705"/>
      <c r="G107" s="706"/>
      <c r="H107" s="72" t="s">
        <v>312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</row>
    <row r="108" spans="1:42" ht="11.25" customHeight="1">
      <c r="A108" s="705"/>
      <c r="B108" s="705"/>
      <c r="C108" s="705"/>
      <c r="D108" s="705"/>
      <c r="E108" s="705"/>
      <c r="F108" s="705"/>
      <c r="G108" s="706"/>
      <c r="H108" s="83" t="s">
        <v>313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02"/>
      <c r="AA108" s="702"/>
      <c r="AB108" s="702"/>
      <c r="AC108" s="702"/>
      <c r="AD108" s="702"/>
      <c r="AE108" s="702"/>
      <c r="AF108" s="72" t="s">
        <v>317</v>
      </c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</row>
    <row r="109" spans="1:42" ht="11.25" customHeight="1">
      <c r="A109" s="705"/>
      <c r="B109" s="705"/>
      <c r="C109" s="705"/>
      <c r="D109" s="705"/>
      <c r="E109" s="705"/>
      <c r="F109" s="705"/>
      <c r="G109" s="706"/>
      <c r="H109" s="72" t="s">
        <v>314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</row>
    <row r="110" spans="1:42" ht="11.25" customHeight="1">
      <c r="A110" s="705"/>
      <c r="B110" s="705"/>
      <c r="C110" s="705"/>
      <c r="D110" s="705"/>
      <c r="E110" s="705"/>
      <c r="F110" s="705"/>
      <c r="G110" s="706"/>
      <c r="H110" s="83" t="s">
        <v>315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</row>
    <row r="111" spans="1:42" ht="11.25" customHeight="1">
      <c r="A111" s="705"/>
      <c r="B111" s="705"/>
      <c r="C111" s="705"/>
      <c r="D111" s="705"/>
      <c r="E111" s="705"/>
      <c r="F111" s="705"/>
      <c r="G111" s="706"/>
      <c r="H111" s="83" t="s">
        <v>316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02"/>
      <c r="W111" s="702"/>
      <c r="X111" s="702"/>
      <c r="Y111" s="702"/>
      <c r="Z111" s="702"/>
      <c r="AA111" s="702"/>
      <c r="AB111" s="72" t="s">
        <v>317</v>
      </c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</row>
    <row r="112" spans="1:42" ht="2.25" customHeight="1">
      <c r="A112" s="705"/>
      <c r="B112" s="705"/>
      <c r="C112" s="705"/>
      <c r="D112" s="705"/>
      <c r="E112" s="705"/>
      <c r="F112" s="705"/>
      <c r="G112" s="706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</row>
    <row r="113" spans="1:42" ht="11.25" customHeight="1">
      <c r="A113" s="705"/>
      <c r="B113" s="705"/>
      <c r="C113" s="705"/>
      <c r="D113" s="705"/>
      <c r="E113" s="705"/>
      <c r="F113" s="705"/>
      <c r="G113" s="706"/>
      <c r="H113" s="125" t="s">
        <v>318</v>
      </c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</row>
    <row r="114" spans="1:42" ht="11.25" customHeight="1">
      <c r="A114" s="705"/>
      <c r="B114" s="705"/>
      <c r="C114" s="705"/>
      <c r="D114" s="705"/>
      <c r="E114" s="705"/>
      <c r="F114" s="705"/>
      <c r="G114" s="706"/>
      <c r="H114" s="72" t="s">
        <v>319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</row>
    <row r="115" spans="1:42" ht="11.25" customHeight="1">
      <c r="A115" s="705"/>
      <c r="B115" s="705"/>
      <c r="C115" s="705"/>
      <c r="D115" s="705"/>
      <c r="E115" s="705"/>
      <c r="F115" s="705"/>
      <c r="G115" s="706"/>
      <c r="H115" s="72" t="s">
        <v>320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</row>
    <row r="116" spans="1:42" ht="2.25" customHeight="1">
      <c r="A116" s="707"/>
      <c r="B116" s="707"/>
      <c r="C116" s="707"/>
      <c r="D116" s="707"/>
      <c r="E116" s="707"/>
      <c r="F116" s="707"/>
      <c r="G116" s="708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</row>
    <row r="117" spans="1:42" ht="13.5" customHeight="1">
      <c r="A117" s="110" t="s">
        <v>322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</row>
    <row r="118" spans="1:42" ht="11.25" customHeight="1">
      <c r="A118" s="72" t="s">
        <v>323</v>
      </c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</row>
    <row r="119" spans="1:42" ht="11.25" customHeight="1">
      <c r="A119" s="41" t="s">
        <v>324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</row>
    <row r="120" spans="1:42" ht="11.25" customHeight="1">
      <c r="A120" s="72" t="s">
        <v>325</v>
      </c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</row>
    <row r="121" spans="1:42" ht="11.25" customHeight="1">
      <c r="A121" s="72" t="s">
        <v>326</v>
      </c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</row>
    <row r="122" spans="1:42" ht="11.25" customHeight="1">
      <c r="A122" s="114" t="s">
        <v>327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</row>
    <row r="123" spans="1:42" ht="11.25" customHeight="1">
      <c r="A123" s="72" t="s">
        <v>328</v>
      </c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</row>
    <row r="124" spans="1:42" ht="11.25" customHeight="1">
      <c r="A124" s="72" t="s">
        <v>329</v>
      </c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</row>
    <row r="125" spans="1:42" ht="11.25" customHeight="1">
      <c r="A125" s="41" t="s">
        <v>330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</row>
    <row r="126" spans="1:42" ht="4.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</row>
    <row r="127" spans="1:42" ht="13.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640"/>
      <c r="AC127" s="640"/>
      <c r="AD127" s="640"/>
      <c r="AE127" s="640"/>
      <c r="AF127" s="72" t="s">
        <v>102</v>
      </c>
      <c r="AG127" s="640"/>
      <c r="AH127" s="640"/>
      <c r="AI127" s="640"/>
      <c r="AJ127" s="72" t="s">
        <v>103</v>
      </c>
      <c r="AK127" s="640"/>
      <c r="AL127" s="640"/>
      <c r="AM127" s="640"/>
      <c r="AN127" s="72" t="s">
        <v>21</v>
      </c>
      <c r="AO127" s="72"/>
      <c r="AP127" s="72"/>
    </row>
    <row r="128" spans="1:42" ht="13.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658"/>
      <c r="AC128" s="658"/>
      <c r="AD128" s="658"/>
      <c r="AE128" s="658"/>
      <c r="AF128" s="658"/>
      <c r="AG128" s="658"/>
      <c r="AH128" s="658"/>
      <c r="AI128" s="658"/>
      <c r="AJ128" s="72"/>
      <c r="AK128" s="72"/>
      <c r="AL128" s="72"/>
      <c r="AM128" s="72"/>
      <c r="AN128" s="87" t="s">
        <v>392</v>
      </c>
      <c r="AO128" s="72"/>
      <c r="AP128" s="72"/>
    </row>
    <row r="129" spans="1:42" ht="5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</row>
    <row r="130" spans="1:42" ht="13.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87" t="s">
        <v>332</v>
      </c>
      <c r="O130" s="709" t="str">
        <f>'0 - 회사등록'!C6&amp;" "&amp;'0 - 회사등록'!C12</f>
        <v>호텔디자이너스 동대문 주언규</v>
      </c>
      <c r="P130" s="709"/>
      <c r="Q130" s="709"/>
      <c r="R130" s="709"/>
      <c r="S130" s="709"/>
      <c r="T130" s="709"/>
      <c r="U130" s="709"/>
      <c r="V130" s="709"/>
      <c r="W130" s="709"/>
      <c r="X130" s="709"/>
      <c r="Y130" s="709"/>
      <c r="Z130" s="709"/>
      <c r="AA130" s="709"/>
      <c r="AB130" s="709"/>
      <c r="AC130" s="709"/>
      <c r="AD130" s="709"/>
      <c r="AE130" s="709"/>
      <c r="AF130" s="709"/>
      <c r="AG130" s="709"/>
      <c r="AH130" s="709"/>
      <c r="AI130" s="128" t="s">
        <v>331</v>
      </c>
      <c r="AJ130" s="72"/>
      <c r="AK130" s="72"/>
      <c r="AL130" s="72"/>
      <c r="AM130" s="72"/>
      <c r="AN130" s="72"/>
      <c r="AO130" s="72"/>
      <c r="AP130" s="72"/>
    </row>
    <row r="131" spans="1:42" ht="13.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87" t="s">
        <v>334</v>
      </c>
      <c r="O131" s="709" t="str">
        <f>'0 - 회사등록'!E6&amp;" "&amp;'0 - 회사등록'!E12</f>
        <v>HOTEL THE DESIGNERS Dongdaemun JOO EON-KYU</v>
      </c>
      <c r="P131" s="709"/>
      <c r="Q131" s="709"/>
      <c r="R131" s="709"/>
      <c r="S131" s="709"/>
      <c r="T131" s="709"/>
      <c r="U131" s="709"/>
      <c r="V131" s="709"/>
      <c r="W131" s="709"/>
      <c r="X131" s="709"/>
      <c r="Y131" s="709"/>
      <c r="Z131" s="709"/>
      <c r="AA131" s="709"/>
      <c r="AB131" s="709"/>
      <c r="AC131" s="709"/>
      <c r="AD131" s="709"/>
      <c r="AE131" s="709"/>
      <c r="AF131" s="709"/>
      <c r="AG131" s="709"/>
      <c r="AH131" s="709"/>
      <c r="AI131" s="128" t="s">
        <v>333</v>
      </c>
      <c r="AJ131" s="72"/>
      <c r="AK131" s="72"/>
      <c r="AL131" s="72"/>
      <c r="AM131" s="72"/>
      <c r="AN131" s="72"/>
      <c r="AO131" s="72"/>
      <c r="AP131" s="72"/>
    </row>
    <row r="132" spans="1:42" ht="4.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87"/>
      <c r="O132" s="72"/>
      <c r="P132" s="72"/>
      <c r="Q132" s="72"/>
      <c r="R132" s="72"/>
      <c r="S132" s="72"/>
      <c r="T132" s="72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28"/>
      <c r="AJ132" s="72"/>
      <c r="AK132" s="72"/>
      <c r="AL132" s="72"/>
      <c r="AM132" s="72"/>
      <c r="AN132" s="72"/>
      <c r="AO132" s="72"/>
      <c r="AP132" s="72"/>
    </row>
    <row r="133" spans="1:42" ht="13.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87" t="s">
        <v>335</v>
      </c>
      <c r="O133" s="712" t="str">
        <f>'0 - 회사등록'!C19</f>
        <v>주선우</v>
      </c>
      <c r="P133" s="712"/>
      <c r="Q133" s="712"/>
      <c r="R133" s="712"/>
      <c r="S133" s="712"/>
      <c r="T133" s="712"/>
      <c r="U133" s="712"/>
      <c r="V133" s="712"/>
      <c r="W133" s="712"/>
      <c r="X133" s="712"/>
      <c r="Y133" s="712"/>
      <c r="Z133" s="712"/>
      <c r="AA133" s="712"/>
      <c r="AB133" s="712"/>
      <c r="AC133" s="712"/>
      <c r="AD133" s="712"/>
      <c r="AE133" s="712"/>
      <c r="AF133" s="712"/>
      <c r="AG133" s="712"/>
      <c r="AH133" s="712"/>
      <c r="AI133" s="128" t="s">
        <v>331</v>
      </c>
      <c r="AJ133" s="72"/>
      <c r="AK133" s="72"/>
      <c r="AL133" s="72"/>
      <c r="AM133" s="72"/>
      <c r="AN133" s="72"/>
      <c r="AO133" s="72"/>
      <c r="AP133" s="72"/>
    </row>
    <row r="134" spans="1:42" ht="13.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87" t="s">
        <v>336</v>
      </c>
      <c r="O134" s="712" t="str">
        <f>'0 - 회사등록'!E19</f>
        <v>JU SUN-WOO</v>
      </c>
      <c r="P134" s="712"/>
      <c r="Q134" s="712"/>
      <c r="R134" s="712"/>
      <c r="S134" s="712"/>
      <c r="T134" s="712"/>
      <c r="U134" s="712"/>
      <c r="V134" s="712"/>
      <c r="W134" s="712"/>
      <c r="X134" s="712"/>
      <c r="Y134" s="712"/>
      <c r="Z134" s="712"/>
      <c r="AA134" s="712"/>
      <c r="AB134" s="712"/>
      <c r="AC134" s="712"/>
      <c r="AD134" s="712"/>
      <c r="AE134" s="712"/>
      <c r="AF134" s="712"/>
      <c r="AG134" s="712"/>
      <c r="AH134" s="712"/>
      <c r="AI134" s="128" t="s">
        <v>333</v>
      </c>
      <c r="AJ134" s="72"/>
      <c r="AK134" s="72"/>
      <c r="AL134" s="72"/>
      <c r="AM134" s="72"/>
      <c r="AN134" s="72"/>
      <c r="AO134" s="72"/>
      <c r="AP134" s="72"/>
    </row>
    <row r="135" spans="1:42" ht="3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</row>
  </sheetData>
  <mergeCells count="96">
    <mergeCell ref="O131:AH131"/>
    <mergeCell ref="O133:AH133"/>
    <mergeCell ref="O134:AH134"/>
    <mergeCell ref="M41:AP41"/>
    <mergeCell ref="AG127:AI127"/>
    <mergeCell ref="AK127:AM127"/>
    <mergeCell ref="AB128:AI128"/>
    <mergeCell ref="V99:AA99"/>
    <mergeCell ref="L82:M82"/>
    <mergeCell ref="Z82:AA82"/>
    <mergeCell ref="AK74:AM74"/>
    <mergeCell ref="O69:S69"/>
    <mergeCell ref="AH69:AL69"/>
    <mergeCell ref="AA46:AC46"/>
    <mergeCell ref="AD46:AE46"/>
    <mergeCell ref="Z108:AE108"/>
    <mergeCell ref="V111:AA111"/>
    <mergeCell ref="A102:G116"/>
    <mergeCell ref="AB127:AE127"/>
    <mergeCell ref="O130:AH130"/>
    <mergeCell ref="V96:AA96"/>
    <mergeCell ref="A92:G101"/>
    <mergeCell ref="V76:AC76"/>
    <mergeCell ref="R77:Y77"/>
    <mergeCell ref="A72:G80"/>
    <mergeCell ref="A81:G81"/>
    <mergeCell ref="X74:Z74"/>
    <mergeCell ref="P74:Q74"/>
    <mergeCell ref="AC74:AD74"/>
    <mergeCell ref="M75:T75"/>
    <mergeCell ref="S72:Z72"/>
    <mergeCell ref="AB73:AI73"/>
    <mergeCell ref="A60:G61"/>
    <mergeCell ref="A62:G63"/>
    <mergeCell ref="A82:G85"/>
    <mergeCell ref="A86:G88"/>
    <mergeCell ref="A89:G91"/>
    <mergeCell ref="A66:G71"/>
    <mergeCell ref="AB63:AN63"/>
    <mergeCell ref="S67:Z67"/>
    <mergeCell ref="N68:Q68"/>
    <mergeCell ref="T68:X68"/>
    <mergeCell ref="AA68:AD68"/>
    <mergeCell ref="AG68:AK68"/>
    <mergeCell ref="O66:V66"/>
    <mergeCell ref="A46:G49"/>
    <mergeCell ref="A50:G55"/>
    <mergeCell ref="AF46:AP58"/>
    <mergeCell ref="K56:P56"/>
    <mergeCell ref="A56:G57"/>
    <mergeCell ref="A58:G59"/>
    <mergeCell ref="L58:R58"/>
    <mergeCell ref="K50:Q50"/>
    <mergeCell ref="U50:AA50"/>
    <mergeCell ref="R51:W51"/>
    <mergeCell ref="T48:Y48"/>
    <mergeCell ref="P53:U53"/>
    <mergeCell ref="Y46:Z46"/>
    <mergeCell ref="Y61:AK61"/>
    <mergeCell ref="R47:U47"/>
    <mergeCell ref="Q42:AP42"/>
    <mergeCell ref="L46:M46"/>
    <mergeCell ref="N46:P46"/>
    <mergeCell ref="Q46:R46"/>
    <mergeCell ref="S46:T46"/>
    <mergeCell ref="U46:X46"/>
    <mergeCell ref="I44:AO44"/>
    <mergeCell ref="H46:K46"/>
    <mergeCell ref="M39:AP39"/>
    <mergeCell ref="M38:AP38"/>
    <mergeCell ref="M40:V40"/>
    <mergeCell ref="A38:G40"/>
    <mergeCell ref="A41:G45"/>
    <mergeCell ref="AK21:AM21"/>
    <mergeCell ref="A20:G24"/>
    <mergeCell ref="A25:G34"/>
    <mergeCell ref="A36:G37"/>
    <mergeCell ref="H36:AP36"/>
    <mergeCell ref="H37:AP37"/>
    <mergeCell ref="Q20:T20"/>
    <mergeCell ref="N21:Q21"/>
    <mergeCell ref="S21:U21"/>
    <mergeCell ref="W21:Y21"/>
    <mergeCell ref="AB21:AE21"/>
    <mergeCell ref="AG21:AI21"/>
    <mergeCell ref="A15:D18"/>
    <mergeCell ref="E16:V16"/>
    <mergeCell ref="E18:AP18"/>
    <mergeCell ref="W16:AP16"/>
    <mergeCell ref="AK11:AN11"/>
    <mergeCell ref="E11:AI11"/>
    <mergeCell ref="A8:D13"/>
    <mergeCell ref="E9:V9"/>
    <mergeCell ref="W9:AP9"/>
    <mergeCell ref="E13:V13"/>
    <mergeCell ref="AE13:AP13"/>
  </mergeCells>
  <phoneticPr fontId="2" type="noConversion"/>
  <pageMargins left="0.31496062992125984" right="0.31496062992125984" top="0.35433070866141736" bottom="0.15748031496062992" header="0" footer="0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6D67-46F0-4E1E-A168-39832340AADB}">
  <dimension ref="A1:AP142"/>
  <sheetViews>
    <sheetView showGridLines="0" zoomScaleNormal="100" workbookViewId="0">
      <selection activeCell="E9" sqref="E9:V9"/>
    </sheetView>
  </sheetViews>
  <sheetFormatPr defaultColWidth="2.125" defaultRowHeight="13.5" customHeight="1"/>
  <cols>
    <col min="1" max="4" width="2.125" style="67"/>
    <col min="5" max="6" width="2.375" style="67" bestFit="1" customWidth="1"/>
    <col min="7" max="41" width="2.125" style="67"/>
    <col min="42" max="42" width="2.375" style="67" customWidth="1"/>
    <col min="43" max="16384" width="2.125" style="67"/>
  </cols>
  <sheetData>
    <row r="1" spans="1:42" customFormat="1" ht="16.5">
      <c r="A1" s="96" t="s">
        <v>338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</row>
    <row r="2" spans="1:42" customFormat="1" ht="18.75">
      <c r="A2" s="98" t="s">
        <v>337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</row>
    <row r="3" spans="1:42" customFormat="1" ht="24">
      <c r="A3" s="100" t="s">
        <v>339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</row>
    <row r="4" spans="1:42" customFormat="1" ht="11.2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101" t="s">
        <v>181</v>
      </c>
    </row>
    <row r="5" spans="1:42" ht="12" customHeight="1">
      <c r="A5" s="102" t="s">
        <v>182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</row>
    <row r="6" spans="1:42" ht="9.75" customHeight="1">
      <c r="A6" s="72" t="s">
        <v>183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</row>
    <row r="7" spans="1:42" ht="3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</row>
    <row r="8" spans="1:42" ht="16.5" customHeight="1">
      <c r="A8" s="653" t="s">
        <v>184</v>
      </c>
      <c r="B8" s="537"/>
      <c r="C8" s="537"/>
      <c r="D8" s="537"/>
      <c r="E8" s="68" t="s">
        <v>185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69"/>
      <c r="W8" s="68" t="s">
        <v>188</v>
      </c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</row>
    <row r="9" spans="1:42" ht="18" customHeight="1">
      <c r="A9" s="549"/>
      <c r="B9" s="537"/>
      <c r="C9" s="537"/>
      <c r="D9" s="537"/>
      <c r="E9" s="713" t="str">
        <f>IF('0 - 회사등록'!E6="","",'0 - 회사등록'!E6)</f>
        <v>HOTEL THE DESIGNERS Dongdaemun</v>
      </c>
      <c r="F9" s="714"/>
      <c r="G9" s="714"/>
      <c r="H9" s="714"/>
      <c r="I9" s="714"/>
      <c r="J9" s="714"/>
      <c r="K9" s="714"/>
      <c r="L9" s="714"/>
      <c r="M9" s="714"/>
      <c r="N9" s="714"/>
      <c r="O9" s="714"/>
      <c r="P9" s="714"/>
      <c r="Q9" s="714"/>
      <c r="R9" s="714"/>
      <c r="S9" s="714"/>
      <c r="T9" s="714"/>
      <c r="U9" s="714"/>
      <c r="V9" s="715"/>
      <c r="W9" s="713" t="str">
        <f>IF('0 - 회사등록'!E13="","",'0 - 회사등록'!E13)</f>
        <v>82-2-2271-3506</v>
      </c>
      <c r="X9" s="714"/>
      <c r="Y9" s="714"/>
      <c r="Z9" s="714"/>
      <c r="AA9" s="714"/>
      <c r="AB9" s="714"/>
      <c r="AC9" s="714"/>
      <c r="AD9" s="714"/>
      <c r="AE9" s="714"/>
      <c r="AF9" s="714"/>
      <c r="AG9" s="714"/>
      <c r="AH9" s="714"/>
      <c r="AI9" s="714"/>
      <c r="AJ9" s="714"/>
      <c r="AK9" s="714"/>
      <c r="AL9" s="714"/>
      <c r="AM9" s="714"/>
      <c r="AN9" s="714"/>
      <c r="AO9" s="714"/>
      <c r="AP9" s="714"/>
    </row>
    <row r="10" spans="1:42">
      <c r="A10" s="549"/>
      <c r="B10" s="537"/>
      <c r="C10" s="537"/>
      <c r="D10" s="537"/>
      <c r="E10" s="68" t="s">
        <v>186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</row>
    <row r="11" spans="1:42" ht="18" customHeight="1">
      <c r="A11" s="549"/>
      <c r="B11" s="537"/>
      <c r="C11" s="537"/>
      <c r="D11" s="537"/>
      <c r="E11" s="716" t="str">
        <f>IF('0 - 회사등록'!E10="","",'0 - 회사등록'!E10)</f>
        <v xml:space="preserve">306, Toegye-ro, Jung-gu, Seoul , 04615, S. Korea </v>
      </c>
      <c r="F11" s="717"/>
      <c r="G11" s="717"/>
      <c r="H11" s="717"/>
      <c r="I11" s="717"/>
      <c r="J11" s="717"/>
      <c r="K11" s="717"/>
      <c r="L11" s="717"/>
      <c r="M11" s="717"/>
      <c r="N11" s="717"/>
      <c r="O11" s="717"/>
      <c r="P11" s="717"/>
      <c r="Q11" s="717"/>
      <c r="R11" s="717"/>
      <c r="S11" s="717"/>
      <c r="T11" s="717"/>
      <c r="U11" s="717"/>
      <c r="V11" s="717"/>
      <c r="W11" s="717"/>
      <c r="X11" s="717"/>
      <c r="Y11" s="717"/>
      <c r="Z11" s="717"/>
      <c r="AA11" s="717"/>
      <c r="AB11" s="717"/>
      <c r="AC11" s="717"/>
      <c r="AD11" s="717"/>
      <c r="AE11" s="717"/>
      <c r="AF11" s="717"/>
      <c r="AG11" s="717"/>
      <c r="AH11" s="717"/>
      <c r="AI11" s="717"/>
      <c r="AJ11" s="70" t="s">
        <v>29</v>
      </c>
      <c r="AK11" s="718" t="str">
        <f>IF('0 - 회사등록'!E9="","",'0 - 회사등록'!E9)</f>
        <v>04615</v>
      </c>
      <c r="AL11" s="718"/>
      <c r="AM11" s="718"/>
      <c r="AN11" s="718"/>
      <c r="AO11" s="70"/>
      <c r="AP11" s="70" t="s">
        <v>16</v>
      </c>
    </row>
    <row r="12" spans="1:42">
      <c r="A12" s="549"/>
      <c r="B12" s="537"/>
      <c r="C12" s="537"/>
      <c r="D12" s="537"/>
      <c r="E12" s="68" t="s">
        <v>187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69"/>
      <c r="W12" s="68" t="s">
        <v>189</v>
      </c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</row>
    <row r="13" spans="1:42" ht="18" customHeight="1">
      <c r="A13" s="549"/>
      <c r="B13" s="537"/>
      <c r="C13" s="537"/>
      <c r="D13" s="537"/>
      <c r="E13" s="713" t="str">
        <f>IF('0 - 회사등록'!E12="","",'0 - 회사등록'!E12)</f>
        <v>JOO EON-KYU</v>
      </c>
      <c r="F13" s="714"/>
      <c r="G13" s="714"/>
      <c r="H13" s="714"/>
      <c r="I13" s="714"/>
      <c r="J13" s="714"/>
      <c r="K13" s="714"/>
      <c r="L13" s="714"/>
      <c r="M13" s="714"/>
      <c r="N13" s="714"/>
      <c r="O13" s="714"/>
      <c r="P13" s="714"/>
      <c r="Q13" s="714"/>
      <c r="R13" s="714"/>
      <c r="S13" s="714"/>
      <c r="T13" s="714"/>
      <c r="U13" s="714"/>
      <c r="V13" s="715"/>
      <c r="W13" s="35" t="s">
        <v>190</v>
      </c>
      <c r="X13" s="41"/>
      <c r="Y13" s="41"/>
      <c r="Z13" s="41"/>
      <c r="AA13" s="41"/>
      <c r="AB13" s="41"/>
      <c r="AC13" s="41"/>
      <c r="AD13" s="41"/>
      <c r="AE13" s="719" t="str">
        <f>IF('0 - 회사등록'!E7="","",'0 - 회사등록'!E12)</f>
        <v>JOO EON-KYU</v>
      </c>
      <c r="AF13" s="719"/>
      <c r="AG13" s="719"/>
      <c r="AH13" s="719"/>
      <c r="AI13" s="719"/>
      <c r="AJ13" s="719"/>
      <c r="AK13" s="719"/>
      <c r="AL13" s="719"/>
      <c r="AM13" s="719"/>
      <c r="AN13" s="719"/>
      <c r="AO13" s="719"/>
      <c r="AP13" s="719"/>
    </row>
    <row r="14" spans="1:42" ht="3" customHeigh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43"/>
      <c r="X14" s="43"/>
      <c r="Y14" s="43"/>
      <c r="Z14" s="43"/>
      <c r="AA14" s="43"/>
      <c r="AB14" s="43"/>
      <c r="AC14" s="43"/>
      <c r="AD14" s="4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</row>
    <row r="15" spans="1:42">
      <c r="A15" s="639" t="s">
        <v>191</v>
      </c>
      <c r="B15" s="529"/>
      <c r="C15" s="529"/>
      <c r="D15" s="530"/>
      <c r="E15" s="68" t="s">
        <v>192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69"/>
      <c r="W15" s="72" t="s">
        <v>194</v>
      </c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</row>
    <row r="16" spans="1:42" ht="18" customHeight="1">
      <c r="A16" s="640"/>
      <c r="B16" s="640"/>
      <c r="C16" s="640"/>
      <c r="D16" s="641"/>
      <c r="E16" s="720" t="str">
        <f>IF('0 - 회사등록'!E19="","",'0 - 회사등록'!E19)</f>
        <v>JU SUN-WOO</v>
      </c>
      <c r="F16" s="721"/>
      <c r="G16" s="721"/>
      <c r="H16" s="721"/>
      <c r="I16" s="721"/>
      <c r="J16" s="721"/>
      <c r="K16" s="721"/>
      <c r="L16" s="721"/>
      <c r="M16" s="721"/>
      <c r="N16" s="721"/>
      <c r="O16" s="721"/>
      <c r="P16" s="721"/>
      <c r="Q16" s="721"/>
      <c r="R16" s="721"/>
      <c r="S16" s="721"/>
      <c r="T16" s="721"/>
      <c r="U16" s="721"/>
      <c r="V16" s="722"/>
      <c r="W16" s="723" t="str">
        <f>IF('0 - 회사등록'!E21="","",'0 - 회사등록'!E21)</f>
        <v>73/01/01</v>
      </c>
      <c r="X16" s="724"/>
      <c r="Y16" s="724"/>
      <c r="Z16" s="724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</row>
    <row r="17" spans="1:42">
      <c r="A17" s="640"/>
      <c r="B17" s="640"/>
      <c r="C17" s="640"/>
      <c r="D17" s="641"/>
      <c r="E17" s="68" t="s">
        <v>193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674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674"/>
      <c r="AM17" s="674"/>
      <c r="AN17" s="674"/>
      <c r="AO17" s="674"/>
      <c r="AP17" s="48"/>
    </row>
    <row r="18" spans="1:42" ht="18" customHeight="1">
      <c r="A18" s="532"/>
      <c r="B18" s="532"/>
      <c r="C18" s="532"/>
      <c r="D18" s="533"/>
      <c r="E18" s="725" t="str">
        <f>IF('0 - 회사등록'!E18="","",'0 - 회사등록'!E18)</f>
        <v xml:space="preserve">6F, Cheongpung plaza Bldg, 103, Oseong-ro, Seobuk-gu, Cheonan-si, Chungcheongnam-do , 31106, South Korea </v>
      </c>
      <c r="F18" s="726"/>
      <c r="G18" s="726"/>
      <c r="H18" s="726"/>
      <c r="I18" s="726"/>
      <c r="J18" s="726"/>
      <c r="K18" s="726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26"/>
      <c r="AA18" s="726"/>
      <c r="AB18" s="726"/>
      <c r="AC18" s="726"/>
      <c r="AD18" s="726"/>
      <c r="AE18" s="726"/>
      <c r="AF18" s="726"/>
      <c r="AG18" s="726"/>
      <c r="AH18" s="726"/>
      <c r="AI18" s="726"/>
      <c r="AJ18" s="726"/>
      <c r="AK18" s="726"/>
      <c r="AL18" s="726"/>
      <c r="AM18" s="726"/>
      <c r="AN18" s="726"/>
      <c r="AO18" s="726"/>
      <c r="AP18" s="726"/>
    </row>
    <row r="19" spans="1:42" ht="3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</row>
    <row r="20" spans="1:42" ht="12.75" customHeight="1">
      <c r="A20" s="619" t="s">
        <v>198</v>
      </c>
      <c r="B20" s="619"/>
      <c r="C20" s="619"/>
      <c r="D20" s="619"/>
      <c r="E20" s="619"/>
      <c r="F20" s="619"/>
      <c r="G20" s="620"/>
      <c r="H20" s="83" t="s">
        <v>199</v>
      </c>
      <c r="I20" s="72"/>
      <c r="J20" s="72"/>
      <c r="K20" s="72"/>
      <c r="L20" s="72"/>
      <c r="M20" s="72"/>
      <c r="N20" s="72"/>
      <c r="O20" s="72"/>
      <c r="P20" s="87" t="s">
        <v>29</v>
      </c>
      <c r="Q20" s="670"/>
      <c r="R20" s="670"/>
      <c r="S20" s="670"/>
      <c r="T20" s="670"/>
      <c r="U20" s="72" t="s">
        <v>200</v>
      </c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</row>
    <row r="21" spans="1:42" ht="12.75" customHeight="1">
      <c r="A21" s="659"/>
      <c r="B21" s="659"/>
      <c r="C21" s="659"/>
      <c r="D21" s="659"/>
      <c r="E21" s="659"/>
      <c r="F21" s="659"/>
      <c r="G21" s="660"/>
      <c r="H21" s="83" t="s">
        <v>201</v>
      </c>
      <c r="I21" s="72"/>
      <c r="J21" s="72"/>
      <c r="K21" s="72"/>
      <c r="L21" s="72"/>
      <c r="M21" s="72"/>
      <c r="N21" s="658"/>
      <c r="O21" s="658"/>
      <c r="P21" s="658"/>
      <c r="Q21" s="658"/>
      <c r="R21" s="72" t="s">
        <v>102</v>
      </c>
      <c r="S21" s="658"/>
      <c r="T21" s="658"/>
      <c r="U21" s="658"/>
      <c r="V21" s="72" t="s">
        <v>103</v>
      </c>
      <c r="W21" s="658"/>
      <c r="X21" s="658"/>
      <c r="Y21" s="658"/>
      <c r="Z21" s="72" t="s">
        <v>21</v>
      </c>
      <c r="AA21" s="72" t="s">
        <v>15</v>
      </c>
      <c r="AB21" s="658"/>
      <c r="AC21" s="658"/>
      <c r="AD21" s="658"/>
      <c r="AE21" s="658"/>
      <c r="AF21" s="72" t="s">
        <v>102</v>
      </c>
      <c r="AG21" s="658"/>
      <c r="AH21" s="658"/>
      <c r="AI21" s="658"/>
      <c r="AJ21" s="72" t="s">
        <v>103</v>
      </c>
      <c r="AK21" s="658"/>
      <c r="AL21" s="658"/>
      <c r="AM21" s="658"/>
      <c r="AN21" s="72" t="s">
        <v>21</v>
      </c>
      <c r="AO21" s="72"/>
      <c r="AP21" s="72"/>
    </row>
    <row r="22" spans="1:42" ht="12.75" customHeight="1">
      <c r="A22" s="659"/>
      <c r="B22" s="659"/>
      <c r="C22" s="659"/>
      <c r="D22" s="659"/>
      <c r="E22" s="659"/>
      <c r="F22" s="659"/>
      <c r="G22" s="660"/>
      <c r="H22" s="72" t="s">
        <v>202</v>
      </c>
      <c r="I22" s="72"/>
      <c r="J22" s="72"/>
      <c r="K22" s="72"/>
      <c r="L22" s="72"/>
      <c r="M22" s="72" t="s">
        <v>203</v>
      </c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</row>
    <row r="23" spans="1:42" ht="9.75" customHeight="1">
      <c r="A23" s="659"/>
      <c r="B23" s="659"/>
      <c r="C23" s="659"/>
      <c r="D23" s="659"/>
      <c r="E23" s="659"/>
      <c r="F23" s="659"/>
      <c r="G23" s="660"/>
      <c r="H23" s="88" t="s">
        <v>204</v>
      </c>
      <c r="I23" s="88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</row>
    <row r="24" spans="1:42" ht="9.75" customHeight="1">
      <c r="A24" s="661"/>
      <c r="B24" s="661"/>
      <c r="C24" s="661"/>
      <c r="D24" s="661"/>
      <c r="E24" s="661"/>
      <c r="F24" s="661"/>
      <c r="G24" s="662"/>
      <c r="H24" s="79"/>
      <c r="I24" s="79" t="s">
        <v>205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</row>
    <row r="25" spans="1:42" ht="13.5" customHeight="1">
      <c r="A25" s="663" t="s">
        <v>213</v>
      </c>
      <c r="B25" s="663"/>
      <c r="C25" s="663"/>
      <c r="D25" s="663"/>
      <c r="E25" s="663"/>
      <c r="F25" s="663"/>
      <c r="G25" s="664"/>
      <c r="H25" s="83" t="s">
        <v>206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</row>
    <row r="26" spans="1:42" ht="13.5" customHeight="1">
      <c r="A26" s="665"/>
      <c r="B26" s="665"/>
      <c r="C26" s="665"/>
      <c r="D26" s="665"/>
      <c r="E26" s="665"/>
      <c r="F26" s="665"/>
      <c r="G26" s="666"/>
      <c r="H26" s="83" t="s">
        <v>207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</row>
    <row r="27" spans="1:42" ht="13.5" customHeight="1">
      <c r="A27" s="665"/>
      <c r="B27" s="665"/>
      <c r="C27" s="665"/>
      <c r="D27" s="665"/>
      <c r="E27" s="665"/>
      <c r="F27" s="665"/>
      <c r="G27" s="666"/>
      <c r="H27" s="72"/>
      <c r="I27" s="72" t="s">
        <v>208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</row>
    <row r="28" spans="1:42" ht="13.5" customHeight="1">
      <c r="A28" s="665"/>
      <c r="B28" s="665"/>
      <c r="C28" s="665"/>
      <c r="D28" s="665"/>
      <c r="E28" s="665"/>
      <c r="F28" s="665"/>
      <c r="G28" s="666"/>
      <c r="H28" s="72"/>
      <c r="I28" s="72" t="s">
        <v>253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</row>
    <row r="29" spans="1:42" ht="3.75" customHeight="1">
      <c r="A29" s="665"/>
      <c r="B29" s="665"/>
      <c r="C29" s="665"/>
      <c r="D29" s="665"/>
      <c r="E29" s="665"/>
      <c r="F29" s="665"/>
      <c r="G29" s="666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</row>
    <row r="30" spans="1:42" ht="9.75" customHeight="1">
      <c r="A30" s="665"/>
      <c r="B30" s="665"/>
      <c r="C30" s="665"/>
      <c r="D30" s="665"/>
      <c r="E30" s="665"/>
      <c r="F30" s="665"/>
      <c r="G30" s="666"/>
      <c r="H30" s="72" t="s">
        <v>209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</row>
    <row r="31" spans="1:42" ht="9.75" customHeight="1">
      <c r="A31" s="665"/>
      <c r="B31" s="665"/>
      <c r="C31" s="665"/>
      <c r="D31" s="665"/>
      <c r="E31" s="665"/>
      <c r="F31" s="665"/>
      <c r="G31" s="666"/>
      <c r="H31" s="72"/>
      <c r="I31" s="72" t="s">
        <v>210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</row>
    <row r="32" spans="1:42" ht="9.75" customHeight="1">
      <c r="A32" s="665"/>
      <c r="B32" s="665"/>
      <c r="C32" s="665"/>
      <c r="D32" s="665"/>
      <c r="E32" s="665"/>
      <c r="F32" s="665"/>
      <c r="G32" s="666"/>
      <c r="H32" s="72"/>
      <c r="I32" s="72" t="s">
        <v>211</v>
      </c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</row>
    <row r="33" spans="1:42" ht="9.75" customHeight="1">
      <c r="A33" s="665"/>
      <c r="B33" s="665"/>
      <c r="C33" s="665"/>
      <c r="D33" s="665"/>
      <c r="E33" s="665"/>
      <c r="F33" s="665"/>
      <c r="G33" s="666"/>
      <c r="H33" s="75"/>
      <c r="I33" s="72" t="s">
        <v>212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</row>
    <row r="34" spans="1:42" ht="2.25" customHeight="1">
      <c r="A34" s="667"/>
      <c r="B34" s="667"/>
      <c r="C34" s="667"/>
      <c r="D34" s="667"/>
      <c r="E34" s="667"/>
      <c r="F34" s="667"/>
      <c r="G34" s="668"/>
      <c r="H34" s="35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</row>
    <row r="35" spans="1:42" ht="16.5" customHeight="1">
      <c r="A35" s="112" t="s">
        <v>214</v>
      </c>
      <c r="B35" s="112"/>
      <c r="C35" s="112"/>
      <c r="D35" s="112"/>
      <c r="E35" s="112"/>
      <c r="F35" s="112"/>
      <c r="G35" s="131"/>
      <c r="H35" s="110" t="s">
        <v>215</v>
      </c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</row>
    <row r="36" spans="1:42" ht="13.5" customHeight="1">
      <c r="A36" s="665" t="s">
        <v>216</v>
      </c>
      <c r="B36" s="665"/>
      <c r="C36" s="665"/>
      <c r="D36" s="665"/>
      <c r="E36" s="665"/>
      <c r="F36" s="665"/>
      <c r="G36" s="666"/>
      <c r="H36" s="669" t="s">
        <v>217</v>
      </c>
      <c r="I36" s="669"/>
      <c r="J36" s="669"/>
      <c r="K36" s="669"/>
      <c r="L36" s="669"/>
      <c r="M36" s="669"/>
      <c r="N36" s="669"/>
      <c r="O36" s="669"/>
      <c r="P36" s="669"/>
      <c r="Q36" s="669"/>
      <c r="R36" s="669"/>
      <c r="S36" s="669"/>
      <c r="T36" s="669"/>
      <c r="U36" s="669"/>
      <c r="V36" s="669"/>
      <c r="W36" s="669"/>
      <c r="X36" s="669"/>
      <c r="Y36" s="669"/>
      <c r="Z36" s="669"/>
      <c r="AA36" s="669"/>
      <c r="AB36" s="669"/>
      <c r="AC36" s="669"/>
      <c r="AD36" s="669"/>
      <c r="AE36" s="669"/>
      <c r="AF36" s="669"/>
      <c r="AG36" s="669"/>
      <c r="AH36" s="669"/>
      <c r="AI36" s="669"/>
      <c r="AJ36" s="669"/>
      <c r="AK36" s="669"/>
      <c r="AL36" s="669"/>
      <c r="AM36" s="669"/>
      <c r="AN36" s="669"/>
      <c r="AO36" s="669"/>
      <c r="AP36" s="669"/>
    </row>
    <row r="37" spans="1:42" ht="12.75" customHeight="1">
      <c r="A37" s="667"/>
      <c r="B37" s="667"/>
      <c r="C37" s="667"/>
      <c r="D37" s="667"/>
      <c r="E37" s="667"/>
      <c r="F37" s="667"/>
      <c r="G37" s="668"/>
      <c r="H37" s="532"/>
      <c r="I37" s="532"/>
      <c r="J37" s="532"/>
      <c r="K37" s="532"/>
      <c r="L37" s="532"/>
      <c r="M37" s="532"/>
      <c r="N37" s="532"/>
      <c r="O37" s="532"/>
      <c r="P37" s="532"/>
      <c r="Q37" s="532"/>
      <c r="R37" s="532"/>
      <c r="S37" s="532"/>
      <c r="T37" s="532"/>
      <c r="U37" s="532"/>
      <c r="V37" s="532"/>
      <c r="W37" s="532"/>
      <c r="X37" s="532"/>
      <c r="Y37" s="532"/>
      <c r="Z37" s="532"/>
      <c r="AA37" s="532"/>
      <c r="AB37" s="532"/>
      <c r="AC37" s="532"/>
      <c r="AD37" s="532"/>
      <c r="AE37" s="532"/>
      <c r="AF37" s="532"/>
      <c r="AG37" s="532"/>
      <c r="AH37" s="532"/>
      <c r="AI37" s="532"/>
      <c r="AJ37" s="532"/>
      <c r="AK37" s="532"/>
      <c r="AL37" s="532"/>
      <c r="AM37" s="532"/>
      <c r="AN37" s="532"/>
      <c r="AO37" s="532"/>
      <c r="AP37" s="532"/>
    </row>
    <row r="38" spans="1:42" ht="12.75" customHeight="1">
      <c r="A38" s="676" t="s">
        <v>218</v>
      </c>
      <c r="B38" s="676"/>
      <c r="C38" s="676"/>
      <c r="D38" s="676"/>
      <c r="E38" s="676"/>
      <c r="F38" s="676"/>
      <c r="G38" s="677"/>
      <c r="H38" s="82" t="s">
        <v>219</v>
      </c>
      <c r="I38" s="48"/>
      <c r="J38" s="48"/>
      <c r="K38" s="48"/>
      <c r="L38" s="81"/>
      <c r="M38" s="676"/>
      <c r="N38" s="676"/>
      <c r="O38" s="676"/>
      <c r="P38" s="676"/>
      <c r="Q38" s="676"/>
      <c r="R38" s="676"/>
      <c r="S38" s="676"/>
      <c r="T38" s="676"/>
      <c r="U38" s="676"/>
      <c r="V38" s="676"/>
      <c r="W38" s="676"/>
      <c r="X38" s="676"/>
      <c r="Y38" s="676"/>
      <c r="Z38" s="676"/>
      <c r="AA38" s="676"/>
      <c r="AB38" s="676"/>
      <c r="AC38" s="676"/>
      <c r="AD38" s="676"/>
      <c r="AE38" s="676"/>
      <c r="AF38" s="676"/>
      <c r="AG38" s="676"/>
      <c r="AH38" s="676"/>
      <c r="AI38" s="676"/>
      <c r="AJ38" s="676"/>
      <c r="AK38" s="676"/>
      <c r="AL38" s="676"/>
      <c r="AM38" s="676"/>
      <c r="AN38" s="676"/>
      <c r="AO38" s="676"/>
      <c r="AP38" s="676"/>
    </row>
    <row r="39" spans="1:42" ht="12.75" customHeight="1">
      <c r="A39" s="669"/>
      <c r="B39" s="669"/>
      <c r="C39" s="669"/>
      <c r="D39" s="669"/>
      <c r="E39" s="669"/>
      <c r="F39" s="669"/>
      <c r="G39" s="678"/>
      <c r="H39" s="83" t="s">
        <v>220</v>
      </c>
      <c r="I39" s="72"/>
      <c r="J39" s="72"/>
      <c r="K39" s="72"/>
      <c r="L39" s="72"/>
      <c r="M39" s="669"/>
      <c r="N39" s="669"/>
      <c r="O39" s="669"/>
      <c r="P39" s="669"/>
      <c r="Q39" s="669"/>
      <c r="R39" s="669"/>
      <c r="S39" s="669"/>
      <c r="T39" s="669"/>
      <c r="U39" s="669"/>
      <c r="V39" s="669"/>
      <c r="W39" s="669"/>
      <c r="X39" s="669"/>
      <c r="Y39" s="669"/>
      <c r="Z39" s="669"/>
      <c r="AA39" s="669"/>
      <c r="AB39" s="669"/>
      <c r="AC39" s="669"/>
      <c r="AD39" s="669"/>
      <c r="AE39" s="669"/>
      <c r="AF39" s="669"/>
      <c r="AG39" s="669"/>
      <c r="AH39" s="669"/>
      <c r="AI39" s="669"/>
      <c r="AJ39" s="669"/>
      <c r="AK39" s="669"/>
      <c r="AL39" s="669"/>
      <c r="AM39" s="669"/>
      <c r="AN39" s="669"/>
      <c r="AO39" s="669"/>
      <c r="AP39" s="669"/>
    </row>
    <row r="40" spans="1:42" ht="12.75" customHeight="1">
      <c r="A40" s="669"/>
      <c r="B40" s="669"/>
      <c r="C40" s="669"/>
      <c r="D40" s="669"/>
      <c r="E40" s="669"/>
      <c r="F40" s="669"/>
      <c r="G40" s="678"/>
      <c r="H40" s="83" t="s">
        <v>221</v>
      </c>
      <c r="I40" s="72"/>
      <c r="J40" s="72"/>
      <c r="K40" s="72"/>
      <c r="L40" s="72"/>
      <c r="M40" s="134" t="s">
        <v>340</v>
      </c>
      <c r="N40" s="94"/>
      <c r="O40" s="72"/>
      <c r="P40" s="94"/>
      <c r="Q40" s="94"/>
      <c r="R40" s="94"/>
      <c r="S40" s="94"/>
      <c r="T40" s="94"/>
      <c r="U40" s="94"/>
      <c r="V40" s="94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</row>
    <row r="41" spans="1:42" ht="12.75" customHeight="1">
      <c r="A41" s="129"/>
      <c r="B41" s="129"/>
      <c r="C41" s="129"/>
      <c r="D41" s="129"/>
      <c r="E41" s="129"/>
      <c r="F41" s="129"/>
      <c r="G41" s="130"/>
      <c r="H41" s="85"/>
      <c r="I41" s="77"/>
      <c r="J41" s="77"/>
      <c r="K41" s="77"/>
      <c r="L41" s="77"/>
      <c r="M41" s="129"/>
      <c r="N41" s="135" t="s">
        <v>341</v>
      </c>
      <c r="O41" s="129"/>
      <c r="P41" s="129"/>
      <c r="Q41" s="129"/>
      <c r="R41" s="129"/>
      <c r="S41" s="129"/>
      <c r="T41" s="129"/>
      <c r="U41" s="129"/>
      <c r="V41" s="129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86"/>
    </row>
    <row r="42" spans="1:42" ht="11.25" customHeight="1">
      <c r="A42" s="665" t="s">
        <v>226</v>
      </c>
      <c r="B42" s="665"/>
      <c r="C42" s="665"/>
      <c r="D42" s="665"/>
      <c r="E42" s="665"/>
      <c r="F42" s="665"/>
      <c r="G42" s="666"/>
      <c r="H42" s="83" t="s">
        <v>223</v>
      </c>
      <c r="I42" s="72"/>
      <c r="J42" s="72"/>
      <c r="K42" s="72"/>
      <c r="L42" s="72"/>
      <c r="M42" s="72"/>
      <c r="N42" s="72"/>
      <c r="O42" s="72"/>
      <c r="P42" s="72"/>
      <c r="Q42" s="669"/>
      <c r="R42" s="669"/>
      <c r="S42" s="669"/>
      <c r="T42" s="669"/>
      <c r="U42" s="669"/>
      <c r="V42" s="669"/>
      <c r="W42" s="669"/>
      <c r="X42" s="669"/>
      <c r="Y42" s="669"/>
      <c r="Z42" s="669"/>
      <c r="AA42" s="669"/>
      <c r="AB42" s="669"/>
      <c r="AC42" s="669"/>
      <c r="AD42" s="669"/>
      <c r="AE42" s="669"/>
      <c r="AF42" s="669"/>
      <c r="AG42" s="669"/>
      <c r="AH42" s="669"/>
      <c r="AI42" s="669"/>
      <c r="AJ42" s="669"/>
      <c r="AK42" s="669"/>
      <c r="AL42" s="669"/>
      <c r="AM42" s="669"/>
      <c r="AN42" s="669"/>
      <c r="AO42" s="669"/>
      <c r="AP42" s="669"/>
    </row>
    <row r="43" spans="1:42" ht="11.25" customHeight="1">
      <c r="A43" s="665"/>
      <c r="B43" s="665"/>
      <c r="C43" s="665"/>
      <c r="D43" s="665"/>
      <c r="E43" s="665"/>
      <c r="F43" s="665"/>
      <c r="G43" s="666"/>
      <c r="H43" s="83" t="s">
        <v>224</v>
      </c>
      <c r="I43" s="72"/>
      <c r="J43" s="72"/>
      <c r="K43" s="72"/>
      <c r="L43" s="72"/>
      <c r="M43" s="72"/>
      <c r="N43" s="72"/>
      <c r="O43" s="72"/>
      <c r="P43" s="72"/>
      <c r="Q43" s="669"/>
      <c r="R43" s="669"/>
      <c r="S43" s="669"/>
      <c r="T43" s="669"/>
      <c r="U43" s="669"/>
      <c r="V43" s="669"/>
      <c r="W43" s="669"/>
      <c r="X43" s="669"/>
      <c r="Y43" s="669"/>
      <c r="Z43" s="669"/>
      <c r="AA43" s="669"/>
      <c r="AB43" s="669"/>
      <c r="AC43" s="669"/>
      <c r="AD43" s="669"/>
      <c r="AE43" s="669"/>
      <c r="AF43" s="669"/>
      <c r="AG43" s="669"/>
      <c r="AH43" s="669"/>
      <c r="AI43" s="669"/>
      <c r="AJ43" s="669"/>
      <c r="AK43" s="669"/>
      <c r="AL43" s="669"/>
      <c r="AM43" s="669"/>
      <c r="AN43" s="669"/>
      <c r="AO43" s="669"/>
      <c r="AP43" s="669"/>
    </row>
    <row r="44" spans="1:42" ht="11.25" customHeight="1">
      <c r="A44" s="665"/>
      <c r="B44" s="665"/>
      <c r="C44" s="665"/>
      <c r="D44" s="665"/>
      <c r="E44" s="665"/>
      <c r="F44" s="665"/>
      <c r="G44" s="666"/>
      <c r="H44" s="83" t="s">
        <v>343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</row>
    <row r="45" spans="1:42" ht="11.25" customHeight="1">
      <c r="A45" s="665"/>
      <c r="B45" s="665"/>
      <c r="C45" s="665"/>
      <c r="D45" s="665"/>
      <c r="E45" s="665"/>
      <c r="F45" s="665"/>
      <c r="G45" s="666"/>
      <c r="H45" s="83"/>
      <c r="I45" s="72"/>
      <c r="J45" s="72"/>
      <c r="K45" s="72"/>
      <c r="L45" s="72"/>
      <c r="M45" s="88" t="s">
        <v>342</v>
      </c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</row>
    <row r="46" spans="1:42" ht="15" customHeight="1">
      <c r="A46" s="665"/>
      <c r="B46" s="665"/>
      <c r="C46" s="665"/>
      <c r="D46" s="665"/>
      <c r="E46" s="665"/>
      <c r="F46" s="665"/>
      <c r="G46" s="666"/>
      <c r="H46" s="93"/>
      <c r="I46" s="692"/>
      <c r="J46" s="692"/>
      <c r="K46" s="692"/>
      <c r="L46" s="692"/>
      <c r="M46" s="692"/>
      <c r="N46" s="692"/>
      <c r="O46" s="692"/>
      <c r="P46" s="692"/>
      <c r="Q46" s="692"/>
      <c r="R46" s="692"/>
      <c r="S46" s="692"/>
      <c r="T46" s="692"/>
      <c r="U46" s="692"/>
      <c r="V46" s="692"/>
      <c r="W46" s="692"/>
      <c r="X46" s="692"/>
      <c r="Y46" s="692"/>
      <c r="Z46" s="692"/>
      <c r="AA46" s="692"/>
      <c r="AB46" s="692"/>
      <c r="AC46" s="692"/>
      <c r="AD46" s="692"/>
      <c r="AE46" s="692"/>
      <c r="AF46" s="692"/>
      <c r="AG46" s="692"/>
      <c r="AH46" s="692"/>
      <c r="AI46" s="692"/>
      <c r="AJ46" s="692"/>
      <c r="AK46" s="692"/>
      <c r="AL46" s="692"/>
      <c r="AM46" s="692"/>
      <c r="AN46" s="692"/>
      <c r="AO46" s="692"/>
      <c r="AP46" s="94"/>
    </row>
    <row r="47" spans="1:42" ht="3.75" customHeight="1">
      <c r="A47" s="667"/>
      <c r="B47" s="667"/>
      <c r="C47" s="667"/>
      <c r="D47" s="667"/>
      <c r="E47" s="667"/>
      <c r="F47" s="667"/>
      <c r="G47" s="668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</row>
    <row r="48" spans="1:42" ht="11.25" customHeight="1">
      <c r="A48" s="529" t="s">
        <v>227</v>
      </c>
      <c r="B48" s="529"/>
      <c r="C48" s="529"/>
      <c r="D48" s="529"/>
      <c r="E48" s="529"/>
      <c r="F48" s="529"/>
      <c r="G48" s="530"/>
      <c r="H48" s="91"/>
      <c r="I48" s="670"/>
      <c r="J48" s="670"/>
      <c r="K48" s="81" t="s">
        <v>140</v>
      </c>
      <c r="L48" s="670"/>
      <c r="M48" s="670"/>
      <c r="N48" s="81" t="s">
        <v>141</v>
      </c>
      <c r="O48" s="529" t="s">
        <v>15</v>
      </c>
      <c r="P48" s="529"/>
      <c r="Q48" s="670"/>
      <c r="R48" s="670"/>
      <c r="S48" s="81" t="s">
        <v>140</v>
      </c>
      <c r="T48" s="670"/>
      <c r="U48" s="670"/>
      <c r="V48" s="81" t="s">
        <v>350</v>
      </c>
      <c r="W48" s="81"/>
      <c r="X48" s="48"/>
      <c r="Y48" s="670"/>
      <c r="Z48" s="670"/>
      <c r="AA48" s="670"/>
      <c r="AB48" s="80" t="s">
        <v>345</v>
      </c>
      <c r="AC48" s="81"/>
      <c r="AD48" s="81"/>
      <c r="AE48" s="92"/>
      <c r="AF48" s="729" t="s">
        <v>344</v>
      </c>
      <c r="AG48" s="730"/>
      <c r="AH48" s="730"/>
      <c r="AI48" s="730"/>
      <c r="AJ48" s="730"/>
      <c r="AK48" s="730"/>
      <c r="AL48" s="730"/>
      <c r="AM48" s="730"/>
      <c r="AN48" s="730"/>
      <c r="AO48" s="730"/>
      <c r="AP48" s="730"/>
    </row>
    <row r="49" spans="1:42" ht="11.25" customHeight="1">
      <c r="A49" s="640"/>
      <c r="B49" s="640"/>
      <c r="C49" s="640"/>
      <c r="D49" s="640"/>
      <c r="E49" s="640"/>
      <c r="F49" s="640"/>
      <c r="G49" s="641"/>
      <c r="H49" s="83"/>
      <c r="I49" s="88" t="s">
        <v>346</v>
      </c>
      <c r="J49" s="72"/>
      <c r="K49" s="72"/>
      <c r="L49" s="72"/>
      <c r="M49" s="72"/>
      <c r="N49" s="72"/>
      <c r="O49" s="72"/>
      <c r="P49" s="72"/>
      <c r="Q49" s="72"/>
      <c r="R49" s="94"/>
      <c r="S49" s="94"/>
      <c r="T49" s="94"/>
      <c r="U49" s="94"/>
      <c r="V49" s="72"/>
      <c r="W49" s="72"/>
      <c r="X49" s="72"/>
      <c r="Y49" s="72"/>
      <c r="Z49" s="72"/>
      <c r="AA49" s="72"/>
      <c r="AB49" s="72"/>
      <c r="AC49" s="72"/>
      <c r="AD49" s="72"/>
      <c r="AE49" s="40"/>
      <c r="AF49" s="731"/>
      <c r="AG49" s="732"/>
      <c r="AH49" s="732"/>
      <c r="AI49" s="732"/>
      <c r="AJ49" s="732"/>
      <c r="AK49" s="732"/>
      <c r="AL49" s="732"/>
      <c r="AM49" s="732"/>
      <c r="AN49" s="732"/>
      <c r="AO49" s="732"/>
      <c r="AP49" s="732"/>
    </row>
    <row r="50" spans="1:42" ht="10.5" customHeight="1">
      <c r="A50" s="727"/>
      <c r="B50" s="727"/>
      <c r="C50" s="727"/>
      <c r="D50" s="727"/>
      <c r="E50" s="727"/>
      <c r="F50" s="727"/>
      <c r="G50" s="728"/>
      <c r="H50" s="79"/>
      <c r="I50" s="79"/>
      <c r="J50" s="79" t="s">
        <v>29</v>
      </c>
      <c r="K50" s="738"/>
      <c r="L50" s="738"/>
      <c r="M50" s="738"/>
      <c r="N50" s="79" t="s">
        <v>347</v>
      </c>
      <c r="O50" s="79"/>
      <c r="P50" s="79"/>
      <c r="Q50" s="79"/>
      <c r="R50" s="79"/>
      <c r="S50" s="79"/>
      <c r="T50" s="137"/>
      <c r="U50" s="137"/>
      <c r="V50" s="137"/>
      <c r="W50" s="137"/>
      <c r="X50" s="137"/>
      <c r="Y50" s="137"/>
      <c r="Z50" s="79"/>
      <c r="AA50" s="79"/>
      <c r="AB50" s="79"/>
      <c r="AC50" s="79"/>
      <c r="AD50" s="79"/>
      <c r="AE50" s="138"/>
      <c r="AF50" s="731"/>
      <c r="AG50" s="732"/>
      <c r="AH50" s="732"/>
      <c r="AI50" s="732"/>
      <c r="AJ50" s="732"/>
      <c r="AK50" s="732"/>
      <c r="AL50" s="732"/>
      <c r="AM50" s="732"/>
      <c r="AN50" s="732"/>
      <c r="AO50" s="732"/>
      <c r="AP50" s="732"/>
    </row>
    <row r="51" spans="1:42" ht="11.25" customHeight="1">
      <c r="A51" s="669" t="s">
        <v>240</v>
      </c>
      <c r="B51" s="669"/>
      <c r="C51" s="669"/>
      <c r="D51" s="669"/>
      <c r="E51" s="669"/>
      <c r="F51" s="669"/>
      <c r="G51" s="678"/>
      <c r="H51" s="143" t="s">
        <v>348</v>
      </c>
      <c r="I51" s="140"/>
      <c r="J51" s="140"/>
      <c r="K51" s="141"/>
      <c r="L51" s="141"/>
      <c r="M51" s="141"/>
      <c r="N51" s="141"/>
      <c r="O51" s="141"/>
      <c r="P51" s="141"/>
      <c r="Q51" s="141"/>
      <c r="R51" s="734"/>
      <c r="S51" s="734"/>
      <c r="T51" s="141" t="s">
        <v>349</v>
      </c>
      <c r="U51" s="733"/>
      <c r="V51" s="733"/>
      <c r="W51" s="144" t="s">
        <v>351</v>
      </c>
      <c r="X51" s="733"/>
      <c r="Y51" s="733"/>
      <c r="Z51" s="733"/>
      <c r="AA51" s="140" t="s">
        <v>352</v>
      </c>
      <c r="AB51" s="139"/>
      <c r="AC51" s="139"/>
      <c r="AD51" s="140"/>
      <c r="AE51" s="142"/>
      <c r="AF51" s="731"/>
      <c r="AG51" s="732"/>
      <c r="AH51" s="732"/>
      <c r="AI51" s="732"/>
      <c r="AJ51" s="732"/>
      <c r="AK51" s="732"/>
      <c r="AL51" s="732"/>
      <c r="AM51" s="732"/>
      <c r="AN51" s="732"/>
      <c r="AO51" s="732"/>
      <c r="AP51" s="732"/>
    </row>
    <row r="52" spans="1:42" ht="1.5" customHeight="1">
      <c r="A52" s="669"/>
      <c r="B52" s="669"/>
      <c r="C52" s="669"/>
      <c r="D52" s="669"/>
      <c r="E52" s="669"/>
      <c r="F52" s="669"/>
      <c r="G52" s="678"/>
      <c r="H52" s="145"/>
      <c r="I52" s="121"/>
      <c r="J52" s="121"/>
      <c r="K52" s="136"/>
      <c r="L52" s="136"/>
      <c r="M52" s="136"/>
      <c r="N52" s="136"/>
      <c r="O52" s="136"/>
      <c r="P52" s="136"/>
      <c r="Q52" s="136"/>
      <c r="R52" s="124"/>
      <c r="S52" s="124"/>
      <c r="T52" s="136"/>
      <c r="U52" s="89"/>
      <c r="V52" s="89"/>
      <c r="W52" s="146"/>
      <c r="X52" s="89"/>
      <c r="Y52" s="89"/>
      <c r="Z52" s="89"/>
      <c r="AA52" s="121"/>
      <c r="AB52" s="114"/>
      <c r="AC52" s="114"/>
      <c r="AD52" s="121"/>
      <c r="AE52" s="123"/>
      <c r="AF52" s="731"/>
      <c r="AG52" s="732"/>
      <c r="AH52" s="732"/>
      <c r="AI52" s="732"/>
      <c r="AJ52" s="732"/>
      <c r="AK52" s="732"/>
      <c r="AL52" s="732"/>
      <c r="AM52" s="732"/>
      <c r="AN52" s="732"/>
      <c r="AO52" s="732"/>
      <c r="AP52" s="732"/>
    </row>
    <row r="53" spans="1:42" ht="10.5" customHeight="1">
      <c r="A53" s="669"/>
      <c r="B53" s="669"/>
      <c r="C53" s="669"/>
      <c r="D53" s="669"/>
      <c r="E53" s="669"/>
      <c r="F53" s="669"/>
      <c r="G53" s="678"/>
      <c r="H53" s="115"/>
      <c r="I53" s="88" t="s">
        <v>353</v>
      </c>
      <c r="J53" s="88"/>
      <c r="K53" s="88"/>
      <c r="L53" s="88"/>
      <c r="M53" s="88"/>
      <c r="N53" s="88"/>
      <c r="O53" s="88"/>
      <c r="P53" s="88"/>
      <c r="Q53" s="88"/>
      <c r="R53" s="106"/>
      <c r="S53" s="106"/>
      <c r="T53" s="106"/>
      <c r="U53" s="106"/>
      <c r="V53" s="106"/>
      <c r="W53" s="106"/>
      <c r="X53" s="736"/>
      <c r="Y53" s="736"/>
      <c r="Z53" s="736"/>
      <c r="AA53" s="147" t="s">
        <v>354</v>
      </c>
      <c r="AB53" s="88"/>
      <c r="AC53" s="88"/>
      <c r="AD53" s="88"/>
      <c r="AE53" s="116"/>
      <c r="AF53" s="731"/>
      <c r="AG53" s="732"/>
      <c r="AH53" s="732"/>
      <c r="AI53" s="732"/>
      <c r="AJ53" s="732"/>
      <c r="AK53" s="732"/>
      <c r="AL53" s="732"/>
      <c r="AM53" s="732"/>
      <c r="AN53" s="732"/>
      <c r="AO53" s="732"/>
      <c r="AP53" s="732"/>
    </row>
    <row r="54" spans="1:42" ht="10.5" customHeight="1">
      <c r="A54" s="669"/>
      <c r="B54" s="669"/>
      <c r="C54" s="669"/>
      <c r="D54" s="669"/>
      <c r="E54" s="669"/>
      <c r="F54" s="669"/>
      <c r="G54" s="678"/>
      <c r="H54" s="117"/>
      <c r="I54" s="88" t="s">
        <v>355</v>
      </c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72"/>
      <c r="AA54" s="72"/>
      <c r="AB54" s="72"/>
      <c r="AC54" s="88"/>
      <c r="AD54" s="88"/>
      <c r="AE54" s="116"/>
      <c r="AF54" s="731"/>
      <c r="AG54" s="732"/>
      <c r="AH54" s="732"/>
      <c r="AI54" s="732"/>
      <c r="AJ54" s="732"/>
      <c r="AK54" s="732"/>
      <c r="AL54" s="732"/>
      <c r="AM54" s="732"/>
      <c r="AN54" s="732"/>
      <c r="AO54" s="732"/>
      <c r="AP54" s="732"/>
    </row>
    <row r="55" spans="1:42" ht="10.5" customHeight="1">
      <c r="A55" s="669"/>
      <c r="B55" s="669"/>
      <c r="C55" s="669"/>
      <c r="D55" s="669"/>
      <c r="E55" s="669"/>
      <c r="F55" s="669"/>
      <c r="G55" s="678"/>
      <c r="H55" s="117"/>
      <c r="I55" s="88" t="s">
        <v>356</v>
      </c>
      <c r="J55" s="88"/>
      <c r="K55" s="88"/>
      <c r="L55" s="88"/>
      <c r="M55" s="88"/>
      <c r="N55" s="88"/>
      <c r="O55" s="88"/>
      <c r="P55" s="106"/>
      <c r="Q55" s="106"/>
      <c r="R55" s="106"/>
      <c r="S55" s="106"/>
      <c r="T55" s="106"/>
      <c r="U55" s="106"/>
      <c r="V55" s="88"/>
      <c r="W55" s="88"/>
      <c r="X55" s="88"/>
      <c r="Y55" s="88"/>
      <c r="Z55" s="88"/>
      <c r="AA55" s="88"/>
      <c r="AB55" s="88"/>
      <c r="AC55" s="88"/>
      <c r="AD55" s="88"/>
      <c r="AE55" s="116"/>
      <c r="AF55" s="731"/>
      <c r="AG55" s="732"/>
      <c r="AH55" s="732"/>
      <c r="AI55" s="732"/>
      <c r="AJ55" s="732"/>
      <c r="AK55" s="732"/>
      <c r="AL55" s="732"/>
      <c r="AM55" s="732"/>
      <c r="AN55" s="732"/>
      <c r="AO55" s="732"/>
      <c r="AP55" s="732"/>
    </row>
    <row r="56" spans="1:42" ht="2.25" customHeight="1">
      <c r="A56" s="683"/>
      <c r="B56" s="683"/>
      <c r="C56" s="683"/>
      <c r="D56" s="683"/>
      <c r="E56" s="683"/>
      <c r="F56" s="683"/>
      <c r="G56" s="684"/>
      <c r="H56" s="119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20"/>
      <c r="AF56" s="731"/>
      <c r="AG56" s="732"/>
      <c r="AH56" s="732"/>
      <c r="AI56" s="732"/>
      <c r="AJ56" s="732"/>
      <c r="AK56" s="732"/>
      <c r="AL56" s="732"/>
      <c r="AM56" s="732"/>
      <c r="AN56" s="732"/>
      <c r="AO56" s="732"/>
      <c r="AP56" s="732"/>
    </row>
    <row r="57" spans="1:42" ht="12.75" customHeight="1">
      <c r="A57" s="676" t="s">
        <v>242</v>
      </c>
      <c r="B57" s="676"/>
      <c r="C57" s="676"/>
      <c r="D57" s="676"/>
      <c r="E57" s="676"/>
      <c r="F57" s="676"/>
      <c r="G57" s="677"/>
      <c r="H57" s="68"/>
      <c r="I57" s="105" t="s">
        <v>244</v>
      </c>
      <c r="J57" s="105"/>
      <c r="K57" s="104" t="s">
        <v>29</v>
      </c>
      <c r="L57" s="739"/>
      <c r="M57" s="739"/>
      <c r="N57" s="104" t="s">
        <v>357</v>
      </c>
      <c r="O57" s="105"/>
      <c r="P57" s="105" t="s">
        <v>29</v>
      </c>
      <c r="Q57" s="740"/>
      <c r="R57" s="740"/>
      <c r="S57" s="148" t="s">
        <v>358</v>
      </c>
      <c r="T57" s="105"/>
      <c r="U57" s="105"/>
      <c r="V57" s="105" t="s">
        <v>29</v>
      </c>
      <c r="W57" s="740"/>
      <c r="X57" s="740"/>
      <c r="Y57" s="148" t="s">
        <v>359</v>
      </c>
      <c r="Z57" s="48"/>
      <c r="AA57" s="48"/>
      <c r="AB57" s="48"/>
      <c r="AC57" s="48"/>
      <c r="AD57" s="48"/>
      <c r="AE57" s="48"/>
      <c r="AF57" s="731"/>
      <c r="AG57" s="732"/>
      <c r="AH57" s="732"/>
      <c r="AI57" s="732"/>
      <c r="AJ57" s="732"/>
      <c r="AK57" s="732"/>
      <c r="AL57" s="732"/>
      <c r="AM57" s="732"/>
      <c r="AN57" s="732"/>
      <c r="AO57" s="732"/>
      <c r="AP57" s="732"/>
    </row>
    <row r="58" spans="1:42" ht="3" customHeight="1">
      <c r="A58" s="683"/>
      <c r="B58" s="683"/>
      <c r="C58" s="683"/>
      <c r="D58" s="683"/>
      <c r="E58" s="683"/>
      <c r="F58" s="683"/>
      <c r="G58" s="684"/>
      <c r="H58" s="35"/>
      <c r="I58" s="41"/>
      <c r="J58" s="41"/>
      <c r="K58" s="84"/>
      <c r="L58" s="84"/>
      <c r="M58" s="84"/>
      <c r="N58" s="84"/>
      <c r="O58" s="84"/>
      <c r="P58" s="84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731"/>
      <c r="AG58" s="732"/>
      <c r="AH58" s="732"/>
      <c r="AI58" s="732"/>
      <c r="AJ58" s="732"/>
      <c r="AK58" s="732"/>
      <c r="AL58" s="732"/>
      <c r="AM58" s="732"/>
      <c r="AN58" s="732"/>
      <c r="AO58" s="732"/>
      <c r="AP58" s="732"/>
    </row>
    <row r="59" spans="1:42" ht="13.5" customHeight="1">
      <c r="A59" s="676" t="s">
        <v>243</v>
      </c>
      <c r="B59" s="676"/>
      <c r="C59" s="676"/>
      <c r="D59" s="676"/>
      <c r="E59" s="676"/>
      <c r="F59" s="676"/>
      <c r="G59" s="677"/>
      <c r="H59" s="149" t="s">
        <v>29</v>
      </c>
      <c r="I59" s="104"/>
      <c r="J59" s="105" t="s">
        <v>362</v>
      </c>
      <c r="K59" s="105"/>
      <c r="L59" s="105"/>
      <c r="M59" s="105"/>
      <c r="N59" s="105"/>
      <c r="O59" s="105"/>
      <c r="P59" s="105"/>
      <c r="Q59" s="529"/>
      <c r="R59" s="529"/>
      <c r="S59" s="105" t="s">
        <v>360</v>
      </c>
      <c r="T59" s="72"/>
      <c r="U59" s="105"/>
      <c r="V59" s="105"/>
      <c r="W59" s="529"/>
      <c r="X59" s="529"/>
      <c r="Y59" s="105" t="s">
        <v>361</v>
      </c>
      <c r="Z59" s="48"/>
      <c r="AA59" s="48"/>
      <c r="AB59" s="48"/>
      <c r="AC59" s="72"/>
      <c r="AD59" s="48"/>
      <c r="AE59" s="72"/>
      <c r="AF59" s="731"/>
      <c r="AG59" s="732"/>
      <c r="AH59" s="732"/>
      <c r="AI59" s="732"/>
      <c r="AJ59" s="732"/>
      <c r="AK59" s="732"/>
      <c r="AL59" s="732"/>
      <c r="AM59" s="732"/>
      <c r="AN59" s="732"/>
      <c r="AO59" s="732"/>
      <c r="AP59" s="732"/>
    </row>
    <row r="60" spans="1:42" ht="3" customHeight="1">
      <c r="A60" s="683"/>
      <c r="B60" s="683"/>
      <c r="C60" s="683"/>
      <c r="D60" s="683"/>
      <c r="E60" s="683"/>
      <c r="F60" s="683"/>
      <c r="G60" s="684"/>
      <c r="H60" s="35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5"/>
      <c r="AG60" s="41"/>
      <c r="AH60" s="41"/>
      <c r="AI60" s="41"/>
      <c r="AJ60" s="41"/>
      <c r="AK60" s="41"/>
      <c r="AL60" s="41"/>
      <c r="AM60" s="41"/>
      <c r="AN60" s="41"/>
      <c r="AO60" s="41"/>
      <c r="AP60" s="41"/>
    </row>
    <row r="61" spans="1:42" ht="11.25" customHeight="1">
      <c r="A61" s="676" t="s">
        <v>246</v>
      </c>
      <c r="B61" s="676"/>
      <c r="C61" s="676"/>
      <c r="D61" s="676"/>
      <c r="E61" s="676"/>
      <c r="F61" s="676"/>
      <c r="G61" s="677"/>
      <c r="H61" s="68"/>
      <c r="I61" s="48" t="s">
        <v>435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</row>
    <row r="62" spans="1:42" ht="11.25" customHeight="1">
      <c r="A62" s="669"/>
      <c r="B62" s="669"/>
      <c r="C62" s="669"/>
      <c r="D62" s="669"/>
      <c r="E62" s="669"/>
      <c r="F62" s="669"/>
      <c r="G62" s="678"/>
      <c r="H62" s="75"/>
      <c r="I62" s="72" t="s">
        <v>363</v>
      </c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</row>
    <row r="63" spans="1:42" ht="11.25" customHeight="1">
      <c r="A63" s="669"/>
      <c r="B63" s="669"/>
      <c r="C63" s="669"/>
      <c r="D63" s="669"/>
      <c r="E63" s="669"/>
      <c r="F63" s="669"/>
      <c r="G63" s="678"/>
      <c r="H63" s="35"/>
      <c r="I63" s="41" t="s">
        <v>434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41"/>
      <c r="AM63" s="41"/>
      <c r="AN63" s="41"/>
      <c r="AO63" s="41"/>
      <c r="AP63" s="41"/>
    </row>
    <row r="64" spans="1:42" ht="11.25" customHeight="1">
      <c r="A64" s="676" t="s">
        <v>247</v>
      </c>
      <c r="B64" s="676"/>
      <c r="C64" s="676"/>
      <c r="D64" s="676"/>
      <c r="E64" s="676"/>
      <c r="F64" s="676"/>
      <c r="G64" s="677"/>
      <c r="H64" s="48"/>
      <c r="I64" s="48" t="s">
        <v>364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</row>
    <row r="65" spans="1:42" ht="11.25" customHeight="1">
      <c r="A65" s="669"/>
      <c r="B65" s="669"/>
      <c r="C65" s="669"/>
      <c r="D65" s="669"/>
      <c r="E65" s="669"/>
      <c r="F65" s="669"/>
      <c r="G65" s="678"/>
      <c r="H65" s="72"/>
      <c r="I65" s="72" t="s">
        <v>365</v>
      </c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72"/>
      <c r="AP65" s="72"/>
    </row>
    <row r="66" spans="1:42" ht="11.25" customHeight="1">
      <c r="A66" s="669"/>
      <c r="B66" s="669"/>
      <c r="C66" s="669"/>
      <c r="D66" s="669"/>
      <c r="E66" s="669"/>
      <c r="F66" s="669"/>
      <c r="G66" s="678"/>
      <c r="H66" s="72"/>
      <c r="I66" s="72"/>
      <c r="J66" s="72" t="s">
        <v>366</v>
      </c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72"/>
      <c r="AP66" s="72"/>
    </row>
    <row r="67" spans="1:42" ht="11.25" customHeight="1">
      <c r="A67" s="669"/>
      <c r="B67" s="669"/>
      <c r="C67" s="669"/>
      <c r="D67" s="669"/>
      <c r="E67" s="669"/>
      <c r="F67" s="669"/>
      <c r="G67" s="678"/>
      <c r="H67" s="72"/>
      <c r="I67" s="72"/>
      <c r="J67" s="72" t="s">
        <v>367</v>
      </c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72"/>
      <c r="AP67" s="72"/>
    </row>
    <row r="68" spans="1:42" ht="11.25" customHeight="1">
      <c r="A68" s="683"/>
      <c r="B68" s="683"/>
      <c r="C68" s="683"/>
      <c r="D68" s="683"/>
      <c r="E68" s="683"/>
      <c r="F68" s="683"/>
      <c r="G68" s="684"/>
      <c r="H68" s="41"/>
      <c r="I68" s="41"/>
      <c r="J68" s="41"/>
      <c r="K68" s="41"/>
      <c r="L68" s="41"/>
      <c r="M68" s="41"/>
      <c r="N68" s="41"/>
      <c r="O68" s="41" t="s">
        <v>436</v>
      </c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41"/>
      <c r="AP68" s="41"/>
    </row>
    <row r="69" spans="1:42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126" t="s">
        <v>252</v>
      </c>
    </row>
    <row r="70" spans="1:42" ht="18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103" t="s">
        <v>254</v>
      </c>
    </row>
    <row r="71" spans="1:42" ht="16.5" customHeight="1">
      <c r="A71" s="676" t="s">
        <v>265</v>
      </c>
      <c r="B71" s="676"/>
      <c r="C71" s="676"/>
      <c r="D71" s="676"/>
      <c r="E71" s="676"/>
      <c r="F71" s="676"/>
      <c r="G71" s="677"/>
      <c r="H71" s="88" t="s">
        <v>368</v>
      </c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151"/>
      <c r="T71" s="688"/>
      <c r="U71" s="688"/>
      <c r="V71" s="688"/>
      <c r="W71" s="688"/>
      <c r="X71" s="688"/>
      <c r="Y71" s="688"/>
      <c r="Z71" s="688"/>
      <c r="AA71" s="688"/>
      <c r="AB71" s="88" t="s">
        <v>256</v>
      </c>
      <c r="AC71" s="105"/>
      <c r="AD71" s="105"/>
      <c r="AE71" s="105"/>
      <c r="AF71" s="105"/>
      <c r="AG71" s="88"/>
      <c r="AH71" s="88"/>
      <c r="AI71" s="88"/>
      <c r="AJ71" s="88"/>
      <c r="AK71" s="88"/>
      <c r="AL71" s="88"/>
      <c r="AM71" s="88"/>
      <c r="AN71" s="88"/>
      <c r="AO71" s="88"/>
      <c r="AP71" s="88"/>
    </row>
    <row r="72" spans="1:42" ht="16.5" customHeight="1">
      <c r="A72" s="669"/>
      <c r="B72" s="669"/>
      <c r="C72" s="669"/>
      <c r="D72" s="669"/>
      <c r="E72" s="669"/>
      <c r="F72" s="669"/>
      <c r="G72" s="678"/>
      <c r="H72" s="88" t="s">
        <v>369</v>
      </c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736"/>
      <c r="U72" s="736"/>
      <c r="V72" s="736"/>
      <c r="W72" s="736"/>
      <c r="X72" s="736"/>
      <c r="Y72" s="88" t="s">
        <v>370</v>
      </c>
      <c r="Z72" s="88"/>
      <c r="AA72" s="88"/>
      <c r="AB72" s="736"/>
      <c r="AC72" s="702"/>
      <c r="AD72" s="702"/>
      <c r="AE72" s="702"/>
      <c r="AF72" s="702"/>
      <c r="AG72" s="88" t="s">
        <v>371</v>
      </c>
      <c r="AH72" s="88"/>
      <c r="AI72" s="88"/>
      <c r="AJ72" s="88"/>
      <c r="AK72" s="88"/>
      <c r="AL72" s="88"/>
      <c r="AM72" s="88"/>
      <c r="AN72" s="88"/>
      <c r="AO72" s="88"/>
      <c r="AP72" s="88"/>
    </row>
    <row r="73" spans="1:42" ht="16.5" customHeight="1">
      <c r="A73" s="669"/>
      <c r="B73" s="669"/>
      <c r="C73" s="669"/>
      <c r="D73" s="669"/>
      <c r="E73" s="669"/>
      <c r="F73" s="669"/>
      <c r="G73" s="678"/>
      <c r="H73" s="88"/>
      <c r="I73" s="88" t="s">
        <v>372</v>
      </c>
      <c r="J73" s="88"/>
      <c r="K73" s="88"/>
      <c r="L73" s="88"/>
      <c r="M73" s="88"/>
      <c r="N73" s="88"/>
      <c r="O73" s="88"/>
      <c r="P73" s="737"/>
      <c r="Q73" s="737"/>
      <c r="R73" s="737"/>
      <c r="S73" s="737"/>
      <c r="T73" s="88" t="s">
        <v>373</v>
      </c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737"/>
      <c r="AI73" s="737"/>
      <c r="AJ73" s="737"/>
      <c r="AK73" s="737"/>
      <c r="AL73" s="88" t="s">
        <v>256</v>
      </c>
      <c r="AM73" s="88"/>
      <c r="AN73" s="88"/>
      <c r="AO73" s="88"/>
      <c r="AP73" s="88"/>
    </row>
    <row r="74" spans="1:42" ht="16.5" customHeight="1">
      <c r="A74" s="669"/>
      <c r="B74" s="669"/>
      <c r="C74" s="669"/>
      <c r="D74" s="669"/>
      <c r="E74" s="669"/>
      <c r="F74" s="669"/>
      <c r="G74" s="678"/>
      <c r="H74" s="88"/>
      <c r="I74" s="88" t="s">
        <v>374</v>
      </c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737"/>
      <c r="AC74" s="737"/>
      <c r="AD74" s="737"/>
      <c r="AE74" s="737"/>
      <c r="AF74" s="88" t="s">
        <v>375</v>
      </c>
      <c r="AG74" s="88"/>
      <c r="AH74" s="88"/>
      <c r="AI74" s="88"/>
      <c r="AJ74" s="88"/>
      <c r="AK74" s="88"/>
      <c r="AL74" s="88"/>
      <c r="AM74" s="88"/>
      <c r="AN74" s="88"/>
      <c r="AO74" s="88"/>
      <c r="AP74" s="88"/>
    </row>
    <row r="75" spans="1:42" ht="13.5" customHeight="1">
      <c r="A75" s="669"/>
      <c r="B75" s="669"/>
      <c r="C75" s="669"/>
      <c r="D75" s="669"/>
      <c r="E75" s="669"/>
      <c r="F75" s="669"/>
      <c r="G75" s="678"/>
      <c r="H75" s="88"/>
      <c r="I75" s="88" t="s">
        <v>376</v>
      </c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</row>
    <row r="76" spans="1:42" ht="13.5" customHeight="1">
      <c r="A76" s="669"/>
      <c r="B76" s="669"/>
      <c r="C76" s="669"/>
      <c r="D76" s="669"/>
      <c r="E76" s="669"/>
      <c r="F76" s="669"/>
      <c r="G76" s="678"/>
      <c r="H76" s="88"/>
      <c r="I76" s="88"/>
      <c r="J76" s="88" t="s">
        <v>377</v>
      </c>
      <c r="K76" s="88"/>
      <c r="L76" s="88"/>
      <c r="M76" s="88"/>
      <c r="N76" s="88"/>
      <c r="O76" s="88"/>
      <c r="P76" s="88"/>
      <c r="Q76" s="8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</row>
    <row r="77" spans="1:42" ht="16.5" customHeight="1">
      <c r="A77" s="676" t="s">
        <v>279</v>
      </c>
      <c r="B77" s="676"/>
      <c r="C77" s="676"/>
      <c r="D77" s="676"/>
      <c r="E77" s="676"/>
      <c r="F77" s="676"/>
      <c r="G77" s="677"/>
      <c r="H77" s="48" t="s">
        <v>378</v>
      </c>
      <c r="I77" s="48"/>
      <c r="J77" s="48"/>
      <c r="K77" s="48"/>
      <c r="L77" s="701"/>
      <c r="M77" s="701"/>
      <c r="N77" s="701"/>
      <c r="O77" s="701"/>
      <c r="P77" s="701"/>
      <c r="Q77" s="701"/>
      <c r="R77" s="695"/>
      <c r="S77" s="695"/>
      <c r="T77" s="88" t="s">
        <v>379</v>
      </c>
      <c r="U77" s="72"/>
      <c r="V77" s="72"/>
      <c r="W77" s="72"/>
      <c r="X77" s="72"/>
      <c r="Y77" s="72"/>
      <c r="Z77" s="72"/>
      <c r="AA77" s="72"/>
      <c r="AB77" s="72"/>
      <c r="AC77" s="72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</row>
    <row r="78" spans="1:42" ht="16.5" customHeight="1">
      <c r="A78" s="669"/>
      <c r="B78" s="669"/>
      <c r="C78" s="669"/>
      <c r="D78" s="669"/>
      <c r="E78" s="669"/>
      <c r="F78" s="669"/>
      <c r="G78" s="678"/>
      <c r="H78" s="83" t="s">
        <v>380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152"/>
      <c r="AC78" s="152"/>
      <c r="AD78" s="152"/>
      <c r="AE78" s="152"/>
      <c r="AF78" s="152"/>
      <c r="AG78" s="152"/>
      <c r="AH78" s="152"/>
      <c r="AI78" s="152"/>
      <c r="AJ78" s="88"/>
      <c r="AK78" s="88"/>
      <c r="AL78" s="72"/>
      <c r="AM78" s="72"/>
      <c r="AN78" s="72"/>
      <c r="AO78" s="72"/>
      <c r="AP78" s="72"/>
    </row>
    <row r="79" spans="1:42" ht="16.5" customHeight="1">
      <c r="A79" s="669"/>
      <c r="B79" s="669"/>
      <c r="C79" s="669"/>
      <c r="D79" s="669"/>
      <c r="E79" s="669"/>
      <c r="F79" s="669"/>
      <c r="G79" s="678"/>
      <c r="H79" s="108"/>
      <c r="I79" s="72" t="s">
        <v>381</v>
      </c>
      <c r="J79" s="72"/>
      <c r="K79" s="72"/>
      <c r="L79" s="72"/>
      <c r="M79" s="72"/>
      <c r="N79" s="72"/>
      <c r="O79" s="658"/>
      <c r="P79" s="658"/>
      <c r="Q79" s="658"/>
      <c r="R79" s="658"/>
      <c r="S79" s="658"/>
      <c r="T79" s="658"/>
      <c r="U79" s="72" t="s">
        <v>382</v>
      </c>
      <c r="V79" s="72"/>
      <c r="W79" s="72"/>
      <c r="X79" s="153"/>
      <c r="Y79" s="153"/>
      <c r="Z79" s="153"/>
      <c r="AA79" s="658"/>
      <c r="AB79" s="658"/>
      <c r="AC79" s="658"/>
      <c r="AD79" s="658"/>
      <c r="AE79" s="658"/>
      <c r="AF79" s="658"/>
      <c r="AG79" s="72" t="s">
        <v>383</v>
      </c>
      <c r="AH79" s="72"/>
      <c r="AI79" s="72"/>
      <c r="AJ79" s="72"/>
      <c r="AK79" s="153"/>
      <c r="AL79" s="153"/>
      <c r="AM79" s="153"/>
      <c r="AN79" s="88"/>
      <c r="AO79" s="72"/>
      <c r="AP79" s="72"/>
    </row>
    <row r="80" spans="1:42" ht="16.5" customHeight="1">
      <c r="A80" s="669"/>
      <c r="B80" s="669"/>
      <c r="C80" s="669"/>
      <c r="D80" s="669"/>
      <c r="E80" s="669"/>
      <c r="F80" s="669"/>
      <c r="G80" s="678"/>
      <c r="H80" s="108"/>
      <c r="I80" s="88" t="s">
        <v>384</v>
      </c>
      <c r="J80" s="88"/>
      <c r="K80" s="88"/>
      <c r="L80" s="88"/>
      <c r="M80" s="154"/>
      <c r="N80" s="154"/>
      <c r="O80" s="154"/>
      <c r="P80" s="154"/>
      <c r="Q80" s="154"/>
      <c r="R80" s="154"/>
      <c r="S80" s="154"/>
      <c r="T80" s="735"/>
      <c r="U80" s="735"/>
      <c r="V80" s="735"/>
      <c r="W80" s="735"/>
      <c r="X80" s="735"/>
      <c r="Y80" s="735"/>
      <c r="Z80" s="88" t="s">
        <v>385</v>
      </c>
      <c r="AA80" s="88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</row>
    <row r="81" spans="1:42" ht="16.5" customHeight="1">
      <c r="A81" s="669"/>
      <c r="B81" s="669"/>
      <c r="C81" s="669"/>
      <c r="D81" s="669"/>
      <c r="E81" s="669"/>
      <c r="F81" s="669"/>
      <c r="G81" s="678"/>
      <c r="H81" s="75"/>
      <c r="I81" s="88" t="s">
        <v>386</v>
      </c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154"/>
      <c r="W81" s="154"/>
      <c r="X81" s="154"/>
      <c r="Y81" s="154"/>
      <c r="Z81" s="735"/>
      <c r="AA81" s="735"/>
      <c r="AB81" s="735"/>
      <c r="AC81" s="735"/>
      <c r="AD81" s="735"/>
      <c r="AE81" s="735"/>
      <c r="AF81" s="88" t="s">
        <v>387</v>
      </c>
      <c r="AG81" s="88"/>
      <c r="AH81" s="88"/>
      <c r="AI81" s="88"/>
      <c r="AJ81" s="88"/>
      <c r="AK81" s="88"/>
      <c r="AL81" s="88"/>
      <c r="AM81" s="88"/>
      <c r="AN81" s="88"/>
      <c r="AO81" s="88"/>
      <c r="AP81" s="88"/>
    </row>
    <row r="82" spans="1:42" ht="9.75" customHeight="1">
      <c r="A82" s="669"/>
      <c r="B82" s="669"/>
      <c r="C82" s="669"/>
      <c r="D82" s="669"/>
      <c r="E82" s="669"/>
      <c r="F82" s="669"/>
      <c r="G82" s="678"/>
      <c r="H82" s="117" t="s">
        <v>388</v>
      </c>
      <c r="I82" s="72"/>
      <c r="J82" s="72"/>
      <c r="K82" s="72"/>
      <c r="L82" s="72"/>
      <c r="M82" s="72"/>
      <c r="N82" s="72"/>
      <c r="O82" s="72"/>
      <c r="P82" s="72"/>
      <c r="Q82" s="72"/>
      <c r="R82" s="154"/>
      <c r="S82" s="154"/>
      <c r="T82" s="154"/>
      <c r="U82" s="154"/>
      <c r="V82" s="154"/>
      <c r="W82" s="154"/>
      <c r="X82" s="154"/>
      <c r="Y82" s="154"/>
      <c r="Z82" s="88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</row>
    <row r="83" spans="1:42" ht="9.75" customHeight="1">
      <c r="A83" s="669"/>
      <c r="B83" s="669"/>
      <c r="C83" s="669"/>
      <c r="D83" s="669"/>
      <c r="E83" s="669"/>
      <c r="F83" s="669"/>
      <c r="G83" s="678"/>
      <c r="H83" s="75"/>
      <c r="I83" s="88" t="s">
        <v>389</v>
      </c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</row>
    <row r="84" spans="1:42" ht="2.25" customHeight="1">
      <c r="A84" s="683"/>
      <c r="B84" s="683"/>
      <c r="C84" s="683"/>
      <c r="D84" s="683"/>
      <c r="E84" s="683"/>
      <c r="F84" s="683"/>
      <c r="G84" s="684"/>
      <c r="H84" s="35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</row>
    <row r="85" spans="1:42" ht="2.25" customHeight="1">
      <c r="A85" s="80"/>
      <c r="B85" s="80"/>
      <c r="C85" s="80"/>
      <c r="D85" s="80"/>
      <c r="E85" s="80"/>
      <c r="F85" s="80"/>
      <c r="G85" s="95"/>
      <c r="H85" s="6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</row>
    <row r="86" spans="1:42" ht="13.5" customHeight="1">
      <c r="A86" s="669" t="s">
        <v>280</v>
      </c>
      <c r="B86" s="669"/>
      <c r="C86" s="669"/>
      <c r="D86" s="669"/>
      <c r="E86" s="669"/>
      <c r="F86" s="669"/>
      <c r="G86" s="678"/>
      <c r="H86" s="75"/>
      <c r="I86" s="72"/>
      <c r="J86" s="72"/>
      <c r="K86" s="87" t="s">
        <v>281</v>
      </c>
      <c r="L86" s="94"/>
      <c r="M86" s="94"/>
      <c r="N86" s="72" t="s">
        <v>282</v>
      </c>
      <c r="O86" s="72"/>
      <c r="P86" s="72"/>
      <c r="Q86" s="72"/>
      <c r="R86" s="72"/>
      <c r="S86" s="72"/>
      <c r="T86" s="94"/>
      <c r="U86" s="94"/>
      <c r="V86" s="72" t="s">
        <v>283</v>
      </c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</row>
    <row r="87" spans="1:42" ht="2.25" customHeight="1">
      <c r="A87" s="156"/>
      <c r="B87" s="156"/>
      <c r="C87" s="156"/>
      <c r="D87" s="156"/>
      <c r="E87" s="156"/>
      <c r="F87" s="156"/>
      <c r="G87" s="157"/>
      <c r="H87" s="113"/>
      <c r="I87" s="114"/>
      <c r="J87" s="114"/>
      <c r="K87" s="158"/>
      <c r="L87" s="90"/>
      <c r="M87" s="90"/>
      <c r="N87" s="114"/>
      <c r="O87" s="114"/>
      <c r="P87" s="114"/>
      <c r="Q87" s="114"/>
      <c r="R87" s="114"/>
      <c r="S87" s="114"/>
      <c r="T87" s="90"/>
      <c r="U87" s="90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</row>
    <row r="88" spans="1:42" ht="2.25" customHeight="1">
      <c r="A88" s="132"/>
      <c r="B88" s="132"/>
      <c r="C88" s="132"/>
      <c r="D88" s="132"/>
      <c r="E88" s="132"/>
      <c r="F88" s="132"/>
      <c r="G88" s="133"/>
      <c r="H88" s="75"/>
      <c r="I88" s="72"/>
      <c r="J88" s="72"/>
      <c r="K88" s="87"/>
      <c r="L88" s="94"/>
      <c r="M88" s="94"/>
      <c r="N88" s="72"/>
      <c r="O88" s="72"/>
      <c r="P88" s="72"/>
      <c r="Q88" s="72"/>
      <c r="R88" s="72"/>
      <c r="S88" s="72"/>
      <c r="T88" s="94"/>
      <c r="U88" s="94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</row>
    <row r="89" spans="1:42" ht="11.25" customHeight="1">
      <c r="A89" s="665" t="s">
        <v>289</v>
      </c>
      <c r="B89" s="669"/>
      <c r="C89" s="669"/>
      <c r="D89" s="669"/>
      <c r="E89" s="669"/>
      <c r="F89" s="669"/>
      <c r="G89" s="678"/>
      <c r="H89" s="75"/>
      <c r="I89" s="72" t="s">
        <v>284</v>
      </c>
      <c r="J89" s="72"/>
      <c r="K89" s="87"/>
      <c r="L89" s="640"/>
      <c r="M89" s="640"/>
      <c r="N89" s="72" t="s">
        <v>285</v>
      </c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640"/>
      <c r="AA89" s="640"/>
      <c r="AB89" s="72" t="s">
        <v>390</v>
      </c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</row>
    <row r="90" spans="1:42" ht="11.25" customHeight="1">
      <c r="A90" s="669"/>
      <c r="B90" s="669"/>
      <c r="C90" s="669"/>
      <c r="D90" s="669"/>
      <c r="E90" s="669"/>
      <c r="F90" s="669"/>
      <c r="G90" s="678"/>
      <c r="H90" s="75"/>
      <c r="I90" s="72" t="s">
        <v>391</v>
      </c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</row>
    <row r="91" spans="1:42" ht="2.25" customHeight="1">
      <c r="A91" s="683"/>
      <c r="B91" s="683"/>
      <c r="C91" s="683"/>
      <c r="D91" s="683"/>
      <c r="E91" s="683"/>
      <c r="F91" s="683"/>
      <c r="G91" s="684"/>
      <c r="H91" s="35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</row>
    <row r="92" spans="1:42" ht="2.25" customHeight="1">
      <c r="A92" s="132"/>
      <c r="B92" s="132"/>
      <c r="C92" s="132"/>
      <c r="D92" s="132"/>
      <c r="E92" s="132"/>
      <c r="F92" s="132"/>
      <c r="G92" s="133"/>
      <c r="H92" s="75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</row>
    <row r="93" spans="1:42" ht="11.25" customHeight="1">
      <c r="A93" s="669" t="s">
        <v>290</v>
      </c>
      <c r="B93" s="669"/>
      <c r="C93" s="669"/>
      <c r="D93" s="669"/>
      <c r="E93" s="669"/>
      <c r="F93" s="669"/>
      <c r="G93" s="678"/>
      <c r="H93" s="75"/>
      <c r="I93" s="72" t="s">
        <v>291</v>
      </c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</row>
    <row r="94" spans="1:42" ht="11.25" customHeight="1">
      <c r="A94" s="669"/>
      <c r="B94" s="669"/>
      <c r="C94" s="669"/>
      <c r="D94" s="669"/>
      <c r="E94" s="669"/>
      <c r="F94" s="669"/>
      <c r="G94" s="678"/>
      <c r="H94" s="75"/>
      <c r="I94" s="72" t="s">
        <v>292</v>
      </c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</row>
    <row r="95" spans="1:42" ht="2.25" customHeight="1">
      <c r="A95" s="692"/>
      <c r="B95" s="692"/>
      <c r="C95" s="692"/>
      <c r="D95" s="692"/>
      <c r="E95" s="692"/>
      <c r="F95" s="692"/>
      <c r="G95" s="693"/>
      <c r="H95" s="113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</row>
    <row r="96" spans="1:42" ht="2.25" customHeight="1">
      <c r="A96" s="159" t="s">
        <v>393</v>
      </c>
      <c r="B96" s="159"/>
      <c r="C96" s="159"/>
      <c r="D96" s="159"/>
      <c r="E96" s="159"/>
      <c r="F96" s="159"/>
      <c r="G96" s="160"/>
      <c r="H96" s="161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</row>
    <row r="97" spans="1:42" ht="13.5" customHeight="1">
      <c r="A97" s="665" t="s">
        <v>293</v>
      </c>
      <c r="B97" s="669"/>
      <c r="C97" s="669"/>
      <c r="D97" s="669"/>
      <c r="E97" s="669"/>
      <c r="F97" s="669"/>
      <c r="G97" s="678"/>
      <c r="H97" s="75"/>
      <c r="I97" s="72" t="s">
        <v>294</v>
      </c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</row>
    <row r="98" spans="1:42" ht="13.5" customHeight="1">
      <c r="A98" s="669"/>
      <c r="B98" s="669"/>
      <c r="C98" s="669"/>
      <c r="D98" s="669"/>
      <c r="E98" s="669"/>
      <c r="F98" s="669"/>
      <c r="G98" s="678"/>
      <c r="H98" s="75"/>
      <c r="I98" s="72" t="s">
        <v>295</v>
      </c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</row>
    <row r="99" spans="1:42" ht="2.25" customHeight="1">
      <c r="A99" s="683"/>
      <c r="B99" s="683"/>
      <c r="C99" s="683"/>
      <c r="D99" s="683"/>
      <c r="E99" s="683"/>
      <c r="F99" s="683"/>
      <c r="G99" s="684"/>
      <c r="H99" s="35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</row>
    <row r="100" spans="1:42" ht="2.25" customHeight="1">
      <c r="A100" s="80"/>
      <c r="B100" s="80"/>
      <c r="C100" s="80"/>
      <c r="D100" s="80"/>
      <c r="E100" s="80"/>
      <c r="F100" s="80"/>
      <c r="G100" s="95"/>
      <c r="H100" s="6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</row>
    <row r="101" spans="1:42" ht="13.5" customHeight="1">
      <c r="A101" s="669" t="s">
        <v>306</v>
      </c>
      <c r="B101" s="669"/>
      <c r="C101" s="669"/>
      <c r="D101" s="669"/>
      <c r="E101" s="669"/>
      <c r="F101" s="669"/>
      <c r="G101" s="678"/>
      <c r="H101" s="75" t="s">
        <v>296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</row>
    <row r="102" spans="1:42" s="76" customFormat="1" ht="11.25" customHeight="1">
      <c r="A102" s="669"/>
      <c r="B102" s="669"/>
      <c r="C102" s="669"/>
      <c r="D102" s="669"/>
      <c r="E102" s="669"/>
      <c r="F102" s="669"/>
      <c r="G102" s="678"/>
      <c r="H102" s="115" t="s">
        <v>297</v>
      </c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</row>
    <row r="103" spans="1:42" s="76" customFormat="1" ht="11.25" customHeight="1">
      <c r="A103" s="669"/>
      <c r="B103" s="669"/>
      <c r="C103" s="669"/>
      <c r="D103" s="669"/>
      <c r="E103" s="669"/>
      <c r="F103" s="669"/>
      <c r="G103" s="678"/>
      <c r="H103" s="117" t="s">
        <v>298</v>
      </c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</row>
    <row r="104" spans="1:42" s="76" customFormat="1" ht="11.25" customHeight="1">
      <c r="A104" s="669"/>
      <c r="B104" s="669"/>
      <c r="C104" s="669"/>
      <c r="D104" s="669"/>
      <c r="E104" s="669"/>
      <c r="F104" s="669"/>
      <c r="G104" s="678"/>
      <c r="H104" s="117"/>
      <c r="I104" s="88" t="s">
        <v>299</v>
      </c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</row>
    <row r="105" spans="1:42" s="76" customFormat="1" ht="11.25" customHeight="1">
      <c r="A105" s="669"/>
      <c r="B105" s="669"/>
      <c r="C105" s="669"/>
      <c r="D105" s="669"/>
      <c r="E105" s="669"/>
      <c r="F105" s="669"/>
      <c r="G105" s="678"/>
      <c r="H105" s="115" t="s">
        <v>300</v>
      </c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702"/>
      <c r="W105" s="702"/>
      <c r="X105" s="702"/>
      <c r="Y105" s="702"/>
      <c r="Z105" s="702"/>
      <c r="AA105" s="702"/>
      <c r="AB105" s="88" t="s">
        <v>28</v>
      </c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</row>
    <row r="106" spans="1:42" s="76" customFormat="1" ht="13.5" customHeight="1">
      <c r="A106" s="669"/>
      <c r="B106" s="669"/>
      <c r="C106" s="669"/>
      <c r="D106" s="669"/>
      <c r="E106" s="669"/>
      <c r="F106" s="669"/>
      <c r="G106" s="678"/>
      <c r="H106" s="75" t="s">
        <v>301</v>
      </c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</row>
    <row r="107" spans="1:42" ht="11.25" customHeight="1">
      <c r="A107" s="669"/>
      <c r="B107" s="669"/>
      <c r="C107" s="669"/>
      <c r="D107" s="669"/>
      <c r="E107" s="669"/>
      <c r="F107" s="669"/>
      <c r="G107" s="678"/>
      <c r="H107" s="108" t="s">
        <v>302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</row>
    <row r="108" spans="1:42" ht="11.25" customHeight="1">
      <c r="A108" s="669"/>
      <c r="B108" s="669"/>
      <c r="C108" s="669"/>
      <c r="D108" s="669"/>
      <c r="E108" s="669"/>
      <c r="F108" s="669"/>
      <c r="G108" s="678"/>
      <c r="H108" s="155" t="s">
        <v>303</v>
      </c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702"/>
      <c r="W108" s="702"/>
      <c r="X108" s="702"/>
      <c r="Y108" s="702"/>
      <c r="Z108" s="702"/>
      <c r="AA108" s="702"/>
      <c r="AB108" s="121" t="s">
        <v>28</v>
      </c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</row>
    <row r="109" spans="1:42" s="76" customFormat="1" ht="11.25" customHeight="1">
      <c r="A109" s="669"/>
      <c r="B109" s="669"/>
      <c r="C109" s="669"/>
      <c r="D109" s="669"/>
      <c r="E109" s="669"/>
      <c r="F109" s="669"/>
      <c r="G109" s="678"/>
      <c r="H109" s="117" t="s">
        <v>304</v>
      </c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</row>
    <row r="110" spans="1:42" s="76" customFormat="1" ht="11.25" customHeight="1">
      <c r="A110" s="692"/>
      <c r="B110" s="692"/>
      <c r="C110" s="692"/>
      <c r="D110" s="692"/>
      <c r="E110" s="692"/>
      <c r="F110" s="692"/>
      <c r="G110" s="693"/>
      <c r="H110" s="122" t="s">
        <v>305</v>
      </c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</row>
    <row r="111" spans="1:42" ht="13.5" customHeight="1">
      <c r="A111" s="703" t="s">
        <v>321</v>
      </c>
      <c r="B111" s="703"/>
      <c r="C111" s="703"/>
      <c r="D111" s="703"/>
      <c r="E111" s="703"/>
      <c r="F111" s="703"/>
      <c r="G111" s="704"/>
      <c r="H111" s="125" t="s">
        <v>307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</row>
    <row r="112" spans="1:42" ht="11.25" customHeight="1">
      <c r="A112" s="705"/>
      <c r="B112" s="705"/>
      <c r="C112" s="705"/>
      <c r="D112" s="705"/>
      <c r="E112" s="705"/>
      <c r="F112" s="705"/>
      <c r="G112" s="706"/>
      <c r="H112" s="83" t="s">
        <v>308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</row>
    <row r="113" spans="1:42" ht="11.25" customHeight="1">
      <c r="A113" s="705"/>
      <c r="B113" s="705"/>
      <c r="C113" s="705"/>
      <c r="D113" s="705"/>
      <c r="E113" s="705"/>
      <c r="F113" s="705"/>
      <c r="G113" s="706"/>
      <c r="H113" s="72" t="s">
        <v>309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</row>
    <row r="114" spans="1:42" ht="11.25" customHeight="1">
      <c r="A114" s="705"/>
      <c r="B114" s="705"/>
      <c r="C114" s="705"/>
      <c r="D114" s="705"/>
      <c r="E114" s="705"/>
      <c r="F114" s="705"/>
      <c r="G114" s="706"/>
      <c r="H114" s="72" t="s">
        <v>310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</row>
    <row r="115" spans="1:42" ht="11.25" customHeight="1">
      <c r="A115" s="705"/>
      <c r="B115" s="705"/>
      <c r="C115" s="705"/>
      <c r="D115" s="705"/>
      <c r="E115" s="705"/>
      <c r="F115" s="705"/>
      <c r="G115" s="706"/>
      <c r="H115" s="72" t="s">
        <v>311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</row>
    <row r="116" spans="1:42" ht="11.25" customHeight="1">
      <c r="A116" s="705"/>
      <c r="B116" s="705"/>
      <c r="C116" s="705"/>
      <c r="D116" s="705"/>
      <c r="E116" s="705"/>
      <c r="F116" s="705"/>
      <c r="G116" s="706"/>
      <c r="H116" s="72" t="s">
        <v>312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</row>
    <row r="117" spans="1:42" ht="11.25" customHeight="1">
      <c r="A117" s="705"/>
      <c r="B117" s="705"/>
      <c r="C117" s="705"/>
      <c r="D117" s="705"/>
      <c r="E117" s="705"/>
      <c r="F117" s="705"/>
      <c r="G117" s="706"/>
      <c r="H117" s="83" t="s">
        <v>313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02"/>
      <c r="AA117" s="702"/>
      <c r="AB117" s="702"/>
      <c r="AC117" s="702"/>
      <c r="AD117" s="702"/>
      <c r="AE117" s="702"/>
      <c r="AF117" s="72" t="s">
        <v>317</v>
      </c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</row>
    <row r="118" spans="1:42" ht="11.25" customHeight="1">
      <c r="A118" s="705"/>
      <c r="B118" s="705"/>
      <c r="C118" s="705"/>
      <c r="D118" s="705"/>
      <c r="E118" s="705"/>
      <c r="F118" s="705"/>
      <c r="G118" s="706"/>
      <c r="H118" s="72" t="s">
        <v>314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</row>
    <row r="119" spans="1:42" ht="11.25" customHeight="1">
      <c r="A119" s="705"/>
      <c r="B119" s="705"/>
      <c r="C119" s="705"/>
      <c r="D119" s="705"/>
      <c r="E119" s="705"/>
      <c r="F119" s="705"/>
      <c r="G119" s="706"/>
      <c r="H119" s="83" t="s">
        <v>315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</row>
    <row r="120" spans="1:42" ht="11.25" customHeight="1">
      <c r="A120" s="705"/>
      <c r="B120" s="705"/>
      <c r="C120" s="705"/>
      <c r="D120" s="705"/>
      <c r="E120" s="705"/>
      <c r="F120" s="705"/>
      <c r="G120" s="706"/>
      <c r="H120" s="83" t="s">
        <v>316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02"/>
      <c r="W120" s="702"/>
      <c r="X120" s="702"/>
      <c r="Y120" s="702"/>
      <c r="Z120" s="702"/>
      <c r="AA120" s="702"/>
      <c r="AB120" s="72" t="s">
        <v>317</v>
      </c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</row>
    <row r="121" spans="1:42" ht="2.25" customHeight="1">
      <c r="A121" s="705"/>
      <c r="B121" s="705"/>
      <c r="C121" s="705"/>
      <c r="D121" s="705"/>
      <c r="E121" s="705"/>
      <c r="F121" s="705"/>
      <c r="G121" s="706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</row>
    <row r="122" spans="1:42" ht="11.25" customHeight="1">
      <c r="A122" s="705"/>
      <c r="B122" s="705"/>
      <c r="C122" s="705"/>
      <c r="D122" s="705"/>
      <c r="E122" s="705"/>
      <c r="F122" s="705"/>
      <c r="G122" s="706"/>
      <c r="H122" s="125" t="s">
        <v>318</v>
      </c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</row>
    <row r="123" spans="1:42" ht="11.25" customHeight="1">
      <c r="A123" s="705"/>
      <c r="B123" s="705"/>
      <c r="C123" s="705"/>
      <c r="D123" s="705"/>
      <c r="E123" s="705"/>
      <c r="F123" s="705"/>
      <c r="G123" s="706"/>
      <c r="H123" s="72" t="s">
        <v>319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</row>
    <row r="124" spans="1:42" ht="11.25" customHeight="1">
      <c r="A124" s="705"/>
      <c r="B124" s="705"/>
      <c r="C124" s="705"/>
      <c r="D124" s="705"/>
      <c r="E124" s="705"/>
      <c r="F124" s="705"/>
      <c r="G124" s="706"/>
      <c r="H124" s="72" t="s">
        <v>320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</row>
    <row r="125" spans="1:42" ht="2.25" customHeight="1">
      <c r="A125" s="707"/>
      <c r="B125" s="707"/>
      <c r="C125" s="707"/>
      <c r="D125" s="707"/>
      <c r="E125" s="707"/>
      <c r="F125" s="707"/>
      <c r="G125" s="708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</row>
    <row r="126" spans="1:42" ht="13.5" customHeight="1">
      <c r="A126" s="110" t="s">
        <v>322</v>
      </c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</row>
    <row r="127" spans="1:42" ht="13.5" customHeight="1">
      <c r="A127" s="72" t="s">
        <v>323</v>
      </c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</row>
    <row r="128" spans="1:42" ht="13.5" customHeight="1">
      <c r="A128" s="41" t="s">
        <v>324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</row>
    <row r="129" spans="1:42" ht="13.5" customHeight="1">
      <c r="A129" s="72" t="s">
        <v>325</v>
      </c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</row>
    <row r="130" spans="1:42" ht="13.5" customHeight="1">
      <c r="A130" s="72" t="s">
        <v>328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</row>
    <row r="131" spans="1:42" ht="4.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</row>
    <row r="132" spans="1:42" ht="13.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640"/>
      <c r="AC132" s="640"/>
      <c r="AD132" s="640"/>
      <c r="AE132" s="640"/>
      <c r="AF132" s="72" t="s">
        <v>102</v>
      </c>
      <c r="AG132" s="640"/>
      <c r="AH132" s="640"/>
      <c r="AI132" s="640"/>
      <c r="AJ132" s="72" t="s">
        <v>103</v>
      </c>
      <c r="AK132" s="640"/>
      <c r="AL132" s="640"/>
      <c r="AM132" s="640"/>
      <c r="AN132" s="72" t="s">
        <v>21</v>
      </c>
      <c r="AO132" s="72"/>
      <c r="AP132" s="72"/>
    </row>
    <row r="133" spans="1:42" ht="5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</row>
    <row r="134" spans="1:42" ht="13.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658"/>
      <c r="AC134" s="658"/>
      <c r="AD134" s="658"/>
      <c r="AE134" s="658"/>
      <c r="AF134" s="658"/>
      <c r="AG134" s="658"/>
      <c r="AH134" s="658"/>
      <c r="AI134" s="658"/>
      <c r="AJ134" s="72"/>
      <c r="AK134" s="72"/>
      <c r="AL134" s="72"/>
      <c r="AM134" s="72"/>
      <c r="AN134" s="87" t="s">
        <v>392</v>
      </c>
      <c r="AO134" s="72"/>
      <c r="AP134" s="72"/>
    </row>
    <row r="135" spans="1:42" ht="18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87"/>
      <c r="AO135" s="72"/>
      <c r="AP135" s="72"/>
    </row>
    <row r="136" spans="1:42" ht="13.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87" t="s">
        <v>332</v>
      </c>
      <c r="O136" s="709" t="str">
        <f>IF('0 - 회사등록'!C12="","",'0 - 회사등록'!C6&amp;" "&amp;'0 - 회사등록'!C12)</f>
        <v>호텔디자이너스 동대문 주언규</v>
      </c>
      <c r="P136" s="709"/>
      <c r="Q136" s="709"/>
      <c r="R136" s="709"/>
      <c r="S136" s="709"/>
      <c r="T136" s="709"/>
      <c r="U136" s="709"/>
      <c r="V136" s="709"/>
      <c r="W136" s="709"/>
      <c r="X136" s="709"/>
      <c r="Y136" s="709"/>
      <c r="Z136" s="709"/>
      <c r="AA136" s="709"/>
      <c r="AB136" s="709"/>
      <c r="AC136" s="709"/>
      <c r="AD136" s="709"/>
      <c r="AE136" s="709"/>
      <c r="AF136" s="709"/>
      <c r="AG136" s="709"/>
      <c r="AH136" s="709"/>
      <c r="AI136" s="128" t="s">
        <v>331</v>
      </c>
      <c r="AJ136" s="72"/>
      <c r="AK136" s="72"/>
      <c r="AL136" s="72"/>
      <c r="AM136" s="72"/>
      <c r="AN136" s="72"/>
      <c r="AO136" s="72"/>
      <c r="AP136" s="72"/>
    </row>
    <row r="137" spans="1:42" ht="13.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87" t="s">
        <v>334</v>
      </c>
      <c r="O137" s="709" t="str">
        <f>IF('0 - 회사등록'!E12="","",'0 - 회사등록'!E6&amp;" "&amp;'0 - 회사등록'!E12)</f>
        <v>HOTEL THE DESIGNERS Dongdaemun JOO EON-KYU</v>
      </c>
      <c r="P137" s="709"/>
      <c r="Q137" s="709"/>
      <c r="R137" s="709"/>
      <c r="S137" s="709"/>
      <c r="T137" s="709"/>
      <c r="U137" s="709"/>
      <c r="V137" s="709"/>
      <c r="W137" s="709"/>
      <c r="X137" s="709"/>
      <c r="Y137" s="709"/>
      <c r="Z137" s="709"/>
      <c r="AA137" s="709"/>
      <c r="AB137" s="709"/>
      <c r="AC137" s="709"/>
      <c r="AD137" s="709"/>
      <c r="AE137" s="709"/>
      <c r="AF137" s="709"/>
      <c r="AG137" s="709"/>
      <c r="AH137" s="709"/>
      <c r="AI137" s="128" t="s">
        <v>333</v>
      </c>
      <c r="AJ137" s="72"/>
      <c r="AK137" s="72"/>
      <c r="AL137" s="72"/>
      <c r="AM137" s="72"/>
      <c r="AN137" s="72"/>
      <c r="AO137" s="72"/>
      <c r="AP137" s="72"/>
    </row>
    <row r="138" spans="1:42" ht="4.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87"/>
      <c r="O138" s="72"/>
      <c r="P138" s="72"/>
      <c r="Q138" s="72"/>
      <c r="R138" s="72"/>
      <c r="S138" s="72"/>
      <c r="T138" s="72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28"/>
      <c r="AJ138" s="72"/>
      <c r="AK138" s="72"/>
      <c r="AL138" s="72"/>
      <c r="AM138" s="72"/>
      <c r="AN138" s="72"/>
      <c r="AO138" s="72"/>
      <c r="AP138" s="72"/>
    </row>
    <row r="139" spans="1:42" ht="13.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87" t="s">
        <v>335</v>
      </c>
      <c r="O139" s="712" t="str">
        <f>IF('0 - 회사등록'!C19="","",'0 - 회사등록'!C19)</f>
        <v>주선우</v>
      </c>
      <c r="P139" s="712"/>
      <c r="Q139" s="712"/>
      <c r="R139" s="712"/>
      <c r="S139" s="712"/>
      <c r="T139" s="712"/>
      <c r="U139" s="712"/>
      <c r="V139" s="712"/>
      <c r="W139" s="712"/>
      <c r="X139" s="712"/>
      <c r="Y139" s="712"/>
      <c r="Z139" s="712"/>
      <c r="AA139" s="712"/>
      <c r="AB139" s="712"/>
      <c r="AC139" s="712"/>
      <c r="AD139" s="712"/>
      <c r="AE139" s="712"/>
      <c r="AF139" s="712"/>
      <c r="AG139" s="712"/>
      <c r="AH139" s="712"/>
      <c r="AI139" s="128" t="s">
        <v>331</v>
      </c>
      <c r="AJ139" s="72"/>
      <c r="AK139" s="72"/>
      <c r="AL139" s="72"/>
      <c r="AM139" s="72"/>
      <c r="AN139" s="72"/>
      <c r="AO139" s="72"/>
      <c r="AP139" s="72"/>
    </row>
    <row r="140" spans="1:42" ht="13.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87" t="s">
        <v>336</v>
      </c>
      <c r="O140" s="712" t="str">
        <f>IF('0 - 회사등록'!E19="","",'0 - 회사등록'!E19)</f>
        <v>JU SUN-WOO</v>
      </c>
      <c r="P140" s="712"/>
      <c r="Q140" s="712"/>
      <c r="R140" s="712"/>
      <c r="S140" s="712"/>
      <c r="T140" s="712"/>
      <c r="U140" s="712"/>
      <c r="V140" s="712"/>
      <c r="W140" s="712"/>
      <c r="X140" s="712"/>
      <c r="Y140" s="712"/>
      <c r="Z140" s="712"/>
      <c r="AA140" s="712"/>
      <c r="AB140" s="712"/>
      <c r="AC140" s="712"/>
      <c r="AD140" s="712"/>
      <c r="AE140" s="712"/>
      <c r="AF140" s="712"/>
      <c r="AG140" s="712"/>
      <c r="AH140" s="712"/>
      <c r="AI140" s="128" t="s">
        <v>333</v>
      </c>
      <c r="AJ140" s="72"/>
      <c r="AK140" s="72"/>
      <c r="AL140" s="72"/>
      <c r="AM140" s="72"/>
      <c r="AN140" s="72"/>
      <c r="AO140" s="72"/>
      <c r="AP140" s="72"/>
    </row>
    <row r="141" spans="1:42" ht="3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</row>
    <row r="142" spans="1:42" ht="13.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</row>
  </sheetData>
  <mergeCells count="87">
    <mergeCell ref="O137:AH137"/>
    <mergeCell ref="O139:AH139"/>
    <mergeCell ref="O140:AH140"/>
    <mergeCell ref="AH73:AK73"/>
    <mergeCell ref="AB74:AE74"/>
    <mergeCell ref="O79:T79"/>
    <mergeCell ref="AA79:AF79"/>
    <mergeCell ref="T80:Y80"/>
    <mergeCell ref="AB132:AE132"/>
    <mergeCell ref="AG132:AI132"/>
    <mergeCell ref="AK132:AM132"/>
    <mergeCell ref="AB134:AI134"/>
    <mergeCell ref="Z89:AA89"/>
    <mergeCell ref="A57:G58"/>
    <mergeCell ref="R17:AO17"/>
    <mergeCell ref="O136:AH136"/>
    <mergeCell ref="Q59:R59"/>
    <mergeCell ref="W59:X59"/>
    <mergeCell ref="X53:Z53"/>
    <mergeCell ref="L57:M57"/>
    <mergeCell ref="Q57:R57"/>
    <mergeCell ref="W57:X57"/>
    <mergeCell ref="A59:G60"/>
    <mergeCell ref="A111:G125"/>
    <mergeCell ref="Z117:AE117"/>
    <mergeCell ref="V120:AA120"/>
    <mergeCell ref="A86:G86"/>
    <mergeCell ref="A89:G91"/>
    <mergeCell ref="L89:M89"/>
    <mergeCell ref="A93:G95"/>
    <mergeCell ref="A97:G99"/>
    <mergeCell ref="A101:G110"/>
    <mergeCell ref="V105:AA105"/>
    <mergeCell ref="V108:AA108"/>
    <mergeCell ref="Q48:R48"/>
    <mergeCell ref="Z81:AE81"/>
    <mergeCell ref="A77:G84"/>
    <mergeCell ref="L77:S77"/>
    <mergeCell ref="A71:G76"/>
    <mergeCell ref="T72:X72"/>
    <mergeCell ref="AB72:AF72"/>
    <mergeCell ref="P73:S73"/>
    <mergeCell ref="I48:J48"/>
    <mergeCell ref="O48:P48"/>
    <mergeCell ref="T48:U48"/>
    <mergeCell ref="K50:M50"/>
    <mergeCell ref="A64:G68"/>
    <mergeCell ref="T71:AA71"/>
    <mergeCell ref="A61:G63"/>
    <mergeCell ref="A51:G56"/>
    <mergeCell ref="A36:G37"/>
    <mergeCell ref="H36:AP36"/>
    <mergeCell ref="H37:AP37"/>
    <mergeCell ref="A48:G50"/>
    <mergeCell ref="A38:G40"/>
    <mergeCell ref="M38:AP38"/>
    <mergeCell ref="M39:AP39"/>
    <mergeCell ref="A42:G47"/>
    <mergeCell ref="Q42:AP42"/>
    <mergeCell ref="Q43:AP43"/>
    <mergeCell ref="I46:AO46"/>
    <mergeCell ref="AF48:AP59"/>
    <mergeCell ref="X51:Z51"/>
    <mergeCell ref="R51:S51"/>
    <mergeCell ref="U51:V51"/>
    <mergeCell ref="L48:M48"/>
    <mergeCell ref="W21:Y21"/>
    <mergeCell ref="AB21:AE21"/>
    <mergeCell ref="AG21:AI21"/>
    <mergeCell ref="AK21:AM21"/>
    <mergeCell ref="A25:G34"/>
    <mergeCell ref="Y48:AA48"/>
    <mergeCell ref="A8:D13"/>
    <mergeCell ref="E9:V9"/>
    <mergeCell ref="W9:AP9"/>
    <mergeCell ref="E11:AI11"/>
    <mergeCell ref="AK11:AN11"/>
    <mergeCell ref="E13:V13"/>
    <mergeCell ref="AE13:AP13"/>
    <mergeCell ref="A15:D18"/>
    <mergeCell ref="E16:V16"/>
    <mergeCell ref="W16:AP16"/>
    <mergeCell ref="E18:AP18"/>
    <mergeCell ref="A20:G24"/>
    <mergeCell ref="Q20:T20"/>
    <mergeCell ref="N21:Q21"/>
    <mergeCell ref="S21:U21"/>
  </mergeCells>
  <phoneticPr fontId="2" type="noConversion"/>
  <pageMargins left="0.31496062992125984" right="0.31496062992125984" top="0.35433070866141736" bottom="0.15748031496062992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 지정된 범위</vt:lpstr>
      </vt:variant>
      <vt:variant>
        <vt:i4>10</vt:i4>
      </vt:variant>
    </vt:vector>
  </HeadingPairs>
  <TitlesOfParts>
    <vt:vector size="30" baseType="lpstr">
      <vt:lpstr>0 - 회사등록</vt:lpstr>
      <vt:lpstr>근로계약서(표준아님)</vt:lpstr>
      <vt:lpstr>1 - 표준근로계약서</vt:lpstr>
      <vt:lpstr>2 - 표준근로계약서 (18세 미만)</vt:lpstr>
      <vt:lpstr>3 - 건설일용근로자</vt:lpstr>
      <vt:lpstr>4 - 단시간근로자</vt:lpstr>
      <vt:lpstr>4 - 단시간근로자 (빈서식)</vt:lpstr>
      <vt:lpstr>5 - 외국인근로자</vt:lpstr>
      <vt:lpstr>6 - 외국인근로자 (농축산어업분야)</vt:lpstr>
      <vt:lpstr>Sheet8</vt:lpstr>
      <vt:lpstr>주휴수당</vt:lpstr>
      <vt:lpstr>근로자명부</vt:lpstr>
      <vt:lpstr>임금명세서</vt:lpstr>
      <vt:lpstr>직원별 임금대장(별지 제17호서식)</vt:lpstr>
      <vt:lpstr>근로시간</vt:lpstr>
      <vt:lpstr>주휴일 일수</vt:lpstr>
      <vt:lpstr>연장 근로의 제한</vt:lpstr>
      <vt:lpstr>취업규칙(10인이상)</vt:lpstr>
      <vt:lpstr>연장·야간 및 휴일 근로</vt:lpstr>
      <vt:lpstr>5인미만사업장</vt:lpstr>
      <vt:lpstr>'1 - 표준근로계약서'!Print_Area</vt:lpstr>
      <vt:lpstr>'2 - 표준근로계약서 (18세 미만)'!Print_Area</vt:lpstr>
      <vt:lpstr>'3 - 건설일용근로자'!Print_Area</vt:lpstr>
      <vt:lpstr>'4 - 단시간근로자'!Print_Area</vt:lpstr>
      <vt:lpstr>'4 - 단시간근로자 (빈서식)'!Print_Area</vt:lpstr>
      <vt:lpstr>'근로계약서(표준아님)'!Print_Area</vt:lpstr>
      <vt:lpstr>근로자명부!Print_Area</vt:lpstr>
      <vt:lpstr>임금명세서!Print_Area</vt:lpstr>
      <vt:lpstr>'직원별 임금대장(별지 제17호서식)'!Print_Area</vt:lpstr>
      <vt:lpstr>주40시간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2022-02-14T07:29:49Z</cp:lastPrinted>
  <dcterms:created xsi:type="dcterms:W3CDTF">2021-10-11T16:30:52Z</dcterms:created>
  <dcterms:modified xsi:type="dcterms:W3CDTF">2022-02-14T07:33:35Z</dcterms:modified>
</cp:coreProperties>
</file>