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Master\Desktop\2020년귀속 법인세\0 - 제출서식\"/>
    </mc:Choice>
  </mc:AlternateContent>
  <xr:revisionPtr revIDLastSave="0" documentId="13_ncr:1_{F9887879-12DC-4CDD-9AB5-38B93C266355}" xr6:coauthVersionLast="46" xr6:coauthVersionMax="46" xr10:uidLastSave="{00000000-0000-0000-0000-000000000000}"/>
  <bookViews>
    <workbookView xWindow="-60" yWindow="-60" windowWidth="28920" windowHeight="16320" firstSheet="4" activeTab="9" xr2:uid="{00000000-000D-0000-FFFF-FFFF00000000}"/>
  </bookViews>
  <sheets>
    <sheet name="감가상각비(정액법,정률법)-양도일추가(가로)" sheetId="15" r:id="rId1"/>
    <sheet name="1 - 업무용승용차 관련비용등" sheetId="10" r:id="rId2"/>
    <sheet name="업무용승용차관련비용명세서 세무조정" sheetId="14" r:id="rId3"/>
    <sheet name="업무용승용차 운행기록부-회사직접작성" sheetId="4" r:id="rId4"/>
    <sheet name="작성방법" sheetId="7" r:id="rId5"/>
    <sheet name="소득처분" sheetId="8" r:id="rId6"/>
    <sheet name="업무용승용차관련비용명세서-법인세신고제출용" sheetId="1" r:id="rId7"/>
    <sheet name="검토" sheetId="9" r:id="rId8"/>
    <sheet name="사적사용분" sheetId="5" r:id="rId9"/>
    <sheet name="운행일지(5406)-차량별(예제)" sheetId="6" r:id="rId10"/>
    <sheet name="운행일지 작성예시" sheetId="12" r:id="rId11"/>
  </sheets>
  <externalReferences>
    <externalReference r:id="rId12"/>
  </externalReferences>
  <definedNames>
    <definedName name="_xlnm.Print_Area" localSheetId="6">'업무용승용차관련비용명세서-법인세신고제출용'!$A$1:$AY$81</definedName>
    <definedName name="_xlnm.Print_Area" localSheetId="10">'운행일지 작성예시'!$A$1:$Q$290</definedName>
    <definedName name="상각률">[1]상각률!$B$5:$D$63</definedName>
    <definedName name="정률법">'감가상각비(정액법,정률법)-양도일추가(가로)'!$C$23:$C$81</definedName>
    <definedName name="정액법">'감가상각비(정액법,정률법)-양도일추가(가로)'!$B$23:$B$81</definedName>
  </definedNames>
  <calcPr calcId="181029"/>
</workbook>
</file>

<file path=xl/calcChain.xml><?xml version="1.0" encoding="utf-8"?>
<calcChain xmlns="http://schemas.openxmlformats.org/spreadsheetml/2006/main">
  <c r="G13" i="6" l="1"/>
  <c r="S14" i="5"/>
  <c r="L19" i="6"/>
  <c r="B19" i="6"/>
  <c r="E24" i="14" l="1"/>
  <c r="F24" i="14"/>
  <c r="G24" i="14"/>
  <c r="H24" i="14"/>
  <c r="I24" i="14"/>
  <c r="J24" i="14"/>
  <c r="K24" i="14"/>
  <c r="L24" i="14"/>
  <c r="M24" i="14"/>
  <c r="N24" i="14"/>
  <c r="O24" i="14"/>
  <c r="P24" i="14"/>
  <c r="Q24" i="14"/>
  <c r="R24" i="14"/>
  <c r="S24" i="14"/>
  <c r="E16" i="14"/>
  <c r="F16" i="14"/>
  <c r="G16" i="14"/>
  <c r="H16" i="14"/>
  <c r="I16" i="14"/>
  <c r="J16" i="14"/>
  <c r="K16" i="14"/>
  <c r="L16" i="14"/>
  <c r="M16" i="14"/>
  <c r="N16" i="14"/>
  <c r="O16" i="14"/>
  <c r="P16" i="14"/>
  <c r="Q16" i="14"/>
  <c r="R16" i="14"/>
  <c r="S16" i="14"/>
  <c r="I38" i="15"/>
  <c r="J38" i="15" s="1"/>
  <c r="K38" i="15" s="1"/>
  <c r="L38" i="15" s="1"/>
  <c r="M38" i="15" s="1"/>
  <c r="N38" i="15" s="1"/>
  <c r="O38" i="15" s="1"/>
  <c r="P38" i="15" s="1"/>
  <c r="Q38" i="15" s="1"/>
  <c r="R38" i="15" s="1"/>
  <c r="S38" i="15" s="1"/>
  <c r="T38" i="15" s="1"/>
  <c r="U38" i="15" s="1"/>
  <c r="V38" i="15" s="1"/>
  <c r="W38" i="15" s="1"/>
  <c r="X38" i="15" s="1"/>
  <c r="Y38" i="15" s="1"/>
  <c r="Z38" i="15" s="1"/>
  <c r="AA38" i="15" s="1"/>
  <c r="AB38" i="15" s="1"/>
  <c r="AC38" i="15" s="1"/>
  <c r="AD38" i="15" s="1"/>
  <c r="AE38" i="15" s="1"/>
  <c r="AF38" i="15" s="1"/>
  <c r="AG38" i="15" s="1"/>
  <c r="AH38" i="15" s="1"/>
  <c r="AI38" i="15" s="1"/>
  <c r="AJ38" i="15" s="1"/>
  <c r="AK38" i="15" s="1"/>
  <c r="AL38" i="15" s="1"/>
  <c r="AM38" i="15" s="1"/>
  <c r="AN38" i="15" s="1"/>
  <c r="AO38" i="15" s="1"/>
  <c r="AP38" i="15" s="1"/>
  <c r="AQ38" i="15" s="1"/>
  <c r="AR38" i="15" s="1"/>
  <c r="AS38" i="15" s="1"/>
  <c r="AT38" i="15" s="1"/>
  <c r="AU38" i="15" s="1"/>
  <c r="AV38" i="15" s="1"/>
  <c r="AW38" i="15" s="1"/>
  <c r="AX38" i="15" s="1"/>
  <c r="AY38" i="15" s="1"/>
  <c r="AZ38" i="15" s="1"/>
  <c r="BA38" i="15" s="1"/>
  <c r="BB38" i="15" s="1"/>
  <c r="BC38" i="15" s="1"/>
  <c r="BD38" i="15" s="1"/>
  <c r="BE38" i="15" s="1"/>
  <c r="BF38" i="15" s="1"/>
  <c r="BG38" i="15" s="1"/>
  <c r="BH38" i="15" s="1"/>
  <c r="BI38" i="15" s="1"/>
  <c r="BJ38" i="15" s="1"/>
  <c r="BK38" i="15" s="1"/>
  <c r="BL38" i="15" s="1"/>
  <c r="BM38" i="15" s="1"/>
  <c r="BN38" i="15" s="1"/>
  <c r="K36" i="15"/>
  <c r="J36" i="15"/>
  <c r="K35" i="15"/>
  <c r="J35" i="15"/>
  <c r="I35" i="15"/>
  <c r="H35" i="15"/>
  <c r="G35" i="15"/>
  <c r="G25" i="15"/>
  <c r="H25" i="15" s="1"/>
  <c r="I24" i="15"/>
  <c r="J24" i="15" s="1"/>
  <c r="K24" i="15" s="1"/>
  <c r="L24" i="15" s="1"/>
  <c r="M24" i="15" s="1"/>
  <c r="N24" i="15" s="1"/>
  <c r="O24" i="15" s="1"/>
  <c r="P24" i="15" s="1"/>
  <c r="Q24" i="15" s="1"/>
  <c r="R24" i="15" s="1"/>
  <c r="S24" i="15" s="1"/>
  <c r="T24" i="15" s="1"/>
  <c r="U24" i="15" s="1"/>
  <c r="V24" i="15" s="1"/>
  <c r="W24" i="15" s="1"/>
  <c r="X24" i="15" s="1"/>
  <c r="Y24" i="15" s="1"/>
  <c r="Z24" i="15" s="1"/>
  <c r="AA24" i="15" s="1"/>
  <c r="AB24" i="15" s="1"/>
  <c r="AC24" i="15" s="1"/>
  <c r="AD24" i="15" s="1"/>
  <c r="AE24" i="15" s="1"/>
  <c r="AF24" i="15" s="1"/>
  <c r="AG24" i="15" s="1"/>
  <c r="AH24" i="15" s="1"/>
  <c r="AI24" i="15" s="1"/>
  <c r="AJ24" i="15" s="1"/>
  <c r="AK24" i="15" s="1"/>
  <c r="AL24" i="15" s="1"/>
  <c r="AM24" i="15" s="1"/>
  <c r="AN24" i="15" s="1"/>
  <c r="AO24" i="15" s="1"/>
  <c r="AP24" i="15" s="1"/>
  <c r="AQ24" i="15" s="1"/>
  <c r="AR24" i="15" s="1"/>
  <c r="AS24" i="15" s="1"/>
  <c r="AT24" i="15" s="1"/>
  <c r="AU24" i="15" s="1"/>
  <c r="AV24" i="15" s="1"/>
  <c r="AW24" i="15" s="1"/>
  <c r="AX24" i="15" s="1"/>
  <c r="AY24" i="15" s="1"/>
  <c r="AZ24" i="15" s="1"/>
  <c r="BA24" i="15" s="1"/>
  <c r="BB24" i="15" s="1"/>
  <c r="BC24" i="15" s="1"/>
  <c r="BD24" i="15" s="1"/>
  <c r="BE24" i="15" s="1"/>
  <c r="BF24" i="15" s="1"/>
  <c r="BG24" i="15" s="1"/>
  <c r="BH24" i="15" s="1"/>
  <c r="BI24" i="15" s="1"/>
  <c r="BJ24" i="15" s="1"/>
  <c r="BK24" i="15" s="1"/>
  <c r="BL24" i="15" s="1"/>
  <c r="BM24" i="15" s="1"/>
  <c r="BN24" i="15" s="1"/>
  <c r="M22" i="15"/>
  <c r="K22" i="15"/>
  <c r="H36" i="15"/>
  <c r="G39" i="15" s="1"/>
  <c r="M12" i="15"/>
  <c r="N12" i="15" s="1"/>
  <c r="N11" i="15"/>
  <c r="I25" i="15" l="1"/>
  <c r="H26" i="15"/>
  <c r="G40" i="15"/>
  <c r="H39" i="15"/>
  <c r="G26" i="15"/>
  <c r="G29" i="15" s="1"/>
  <c r="I36" i="15"/>
  <c r="G31" i="15" l="1"/>
  <c r="G30" i="15" s="1"/>
  <c r="H28" i="15" s="1"/>
  <c r="J25" i="15"/>
  <c r="I26" i="15"/>
  <c r="G43" i="15"/>
  <c r="M36" i="15"/>
  <c r="H40" i="15"/>
  <c r="I39" i="15"/>
  <c r="G45" i="15" l="1"/>
  <c r="G44" i="15" s="1"/>
  <c r="J26" i="15"/>
  <c r="K25" i="15"/>
  <c r="I40" i="15"/>
  <c r="J39" i="15"/>
  <c r="H29" i="15"/>
  <c r="G32" i="15"/>
  <c r="G46" i="15" l="1"/>
  <c r="G47" i="15"/>
  <c r="J40" i="15"/>
  <c r="K39" i="15"/>
  <c r="L25" i="15"/>
  <c r="K26" i="15"/>
  <c r="H42" i="15"/>
  <c r="H31" i="15"/>
  <c r="H30" i="15" s="1"/>
  <c r="I29" i="15" l="1"/>
  <c r="H32" i="15"/>
  <c r="I28" i="15"/>
  <c r="L26" i="15"/>
  <c r="M25" i="15"/>
  <c r="H43" i="15"/>
  <c r="H45" i="15" s="1"/>
  <c r="H44" i="15" s="1"/>
  <c r="L39" i="15"/>
  <c r="K40" i="15"/>
  <c r="I31" i="15" l="1"/>
  <c r="I30" i="15" s="1"/>
  <c r="I32" i="15" s="1"/>
  <c r="N25" i="15"/>
  <c r="M26" i="15"/>
  <c r="M39" i="15"/>
  <c r="L40" i="15"/>
  <c r="H46" i="15"/>
  <c r="H47" i="15"/>
  <c r="I42" i="15"/>
  <c r="J29" i="15"/>
  <c r="J28" i="15"/>
  <c r="J31" i="15" l="1"/>
  <c r="J30" i="15" s="1"/>
  <c r="K28" i="15" s="1"/>
  <c r="N26" i="15"/>
  <c r="O25" i="15"/>
  <c r="J32" i="15"/>
  <c r="M40" i="15"/>
  <c r="N39" i="15"/>
  <c r="I43" i="15"/>
  <c r="I45" i="15" s="1"/>
  <c r="I44" i="15" s="1"/>
  <c r="K29" i="15" l="1"/>
  <c r="K31" i="15" s="1"/>
  <c r="K30" i="15" s="1"/>
  <c r="N40" i="15"/>
  <c r="O39" i="15"/>
  <c r="P25" i="15"/>
  <c r="O26" i="15"/>
  <c r="I46" i="15"/>
  <c r="I47" i="15"/>
  <c r="J42" i="15"/>
  <c r="J43" i="15" l="1"/>
  <c r="J45" i="15" s="1"/>
  <c r="J44" i="15" s="1"/>
  <c r="Q25" i="15"/>
  <c r="P26" i="15"/>
  <c r="L29" i="15"/>
  <c r="K32" i="15"/>
  <c r="L28" i="15"/>
  <c r="O40" i="15"/>
  <c r="P39" i="15"/>
  <c r="L31" i="15" l="1"/>
  <c r="L30" i="15" s="1"/>
  <c r="M29" i="15" s="1"/>
  <c r="J46" i="15"/>
  <c r="J47" i="15"/>
  <c r="K42" i="15"/>
  <c r="R25" i="15"/>
  <c r="Q26" i="15"/>
  <c r="L32" i="15"/>
  <c r="M28" i="15"/>
  <c r="P40" i="15"/>
  <c r="Q39" i="15"/>
  <c r="M31" i="15" l="1"/>
  <c r="M30" i="15" s="1"/>
  <c r="M32" i="15" s="1"/>
  <c r="Q40" i="15"/>
  <c r="R39" i="15"/>
  <c r="K43" i="15"/>
  <c r="K45" i="15" s="1"/>
  <c r="K44" i="15" s="1"/>
  <c r="N29" i="15"/>
  <c r="N28" i="15"/>
  <c r="N31" i="15" s="1"/>
  <c r="N30" i="15" s="1"/>
  <c r="R26" i="15"/>
  <c r="S25" i="15"/>
  <c r="K46" i="15" l="1"/>
  <c r="K47" i="15"/>
  <c r="L42" i="15"/>
  <c r="O29" i="15"/>
  <c r="N32" i="15"/>
  <c r="O28" i="15"/>
  <c r="T25" i="15"/>
  <c r="S26" i="15"/>
  <c r="R40" i="15"/>
  <c r="S39" i="15"/>
  <c r="T39" i="15" l="1"/>
  <c r="S40" i="15"/>
  <c r="T26" i="15"/>
  <c r="U25" i="15"/>
  <c r="L43" i="15"/>
  <c r="L45" i="15" s="1"/>
  <c r="L44" i="15" s="1"/>
  <c r="O31" i="15"/>
  <c r="O30" i="15" s="1"/>
  <c r="L46" i="15" l="1"/>
  <c r="L47" i="15"/>
  <c r="M42" i="15"/>
  <c r="O32" i="15"/>
  <c r="P29" i="15"/>
  <c r="P28" i="15"/>
  <c r="P31" i="15" s="1"/>
  <c r="P30" i="15" s="1"/>
  <c r="V25" i="15"/>
  <c r="U26" i="15"/>
  <c r="U39" i="15"/>
  <c r="T40" i="15"/>
  <c r="U40" i="15" l="1"/>
  <c r="V39" i="15"/>
  <c r="V26" i="15"/>
  <c r="W25" i="15"/>
  <c r="M43" i="15"/>
  <c r="M45" i="15" s="1"/>
  <c r="M44" i="15" s="1"/>
  <c r="Q29" i="15"/>
  <c r="P32" i="15"/>
  <c r="Q28" i="15"/>
  <c r="Q31" i="15" s="1"/>
  <c r="Q30" i="15" s="1"/>
  <c r="M46" i="15" l="1"/>
  <c r="M47" i="15"/>
  <c r="N42" i="15"/>
  <c r="V40" i="15"/>
  <c r="W39" i="15"/>
  <c r="R29" i="15"/>
  <c r="Q32" i="15"/>
  <c r="R28" i="15"/>
  <c r="X25" i="15"/>
  <c r="W26" i="15"/>
  <c r="N43" i="15" l="1"/>
  <c r="N45" i="15" s="1"/>
  <c r="N44" i="15" s="1"/>
  <c r="Y25" i="15"/>
  <c r="X26" i="15"/>
  <c r="R31" i="15"/>
  <c r="R30" i="15" s="1"/>
  <c r="W40" i="15"/>
  <c r="X39" i="15"/>
  <c r="Y39" i="15" l="1"/>
  <c r="X40" i="15"/>
  <c r="S29" i="15"/>
  <c r="R32" i="15"/>
  <c r="S28" i="15"/>
  <c r="N46" i="15"/>
  <c r="N47" i="15"/>
  <c r="O42" i="15"/>
  <c r="Z25" i="15"/>
  <c r="Y26" i="15"/>
  <c r="S31" i="15" l="1"/>
  <c r="S30" i="15" s="1"/>
  <c r="O43" i="15"/>
  <c r="O45" i="15" s="1"/>
  <c r="O44" i="15" s="1"/>
  <c r="Z26" i="15"/>
  <c r="AA25" i="15"/>
  <c r="T29" i="15"/>
  <c r="S32" i="15"/>
  <c r="T28" i="15"/>
  <c r="T31" i="15" s="1"/>
  <c r="T30" i="15" s="1"/>
  <c r="Z39" i="15"/>
  <c r="Y40" i="15"/>
  <c r="O46" i="15" l="1"/>
  <c r="O47" i="15"/>
  <c r="P42" i="15"/>
  <c r="U29" i="15"/>
  <c r="T32" i="15"/>
  <c r="U28" i="15"/>
  <c r="Z40" i="15"/>
  <c r="AA39" i="15"/>
  <c r="AB25" i="15"/>
  <c r="AA26" i="15"/>
  <c r="U31" i="15" l="1"/>
  <c r="U30" i="15" s="1"/>
  <c r="V29" i="15" s="1"/>
  <c r="U32" i="15"/>
  <c r="V28" i="15"/>
  <c r="P43" i="15"/>
  <c r="P45" i="15" s="1"/>
  <c r="P44" i="15" s="1"/>
  <c r="AB26" i="15"/>
  <c r="AC25" i="15"/>
  <c r="AB39" i="15"/>
  <c r="AA40" i="15"/>
  <c r="V31" i="15" l="1"/>
  <c r="V30" i="15" s="1"/>
  <c r="P46" i="15"/>
  <c r="P47" i="15"/>
  <c r="Q42" i="15"/>
  <c r="AC39" i="15"/>
  <c r="AB40" i="15"/>
  <c r="AD25" i="15"/>
  <c r="AC26" i="15"/>
  <c r="W29" i="15"/>
  <c r="V32" i="15"/>
  <c r="W28" i="15"/>
  <c r="W31" i="15" s="1"/>
  <c r="W30" i="15" s="1"/>
  <c r="Q43" i="15" l="1"/>
  <c r="Q45" i="15" s="1"/>
  <c r="Q44" i="15" s="1"/>
  <c r="X29" i="15"/>
  <c r="W32" i="15"/>
  <c r="X28" i="15"/>
  <c r="AD26" i="15"/>
  <c r="AE25" i="15"/>
  <c r="AD39" i="15"/>
  <c r="AC40" i="15"/>
  <c r="Q46" i="15" l="1"/>
  <c r="Q47" i="15"/>
  <c r="R42" i="15"/>
  <c r="X31" i="15"/>
  <c r="X30" i="15" s="1"/>
  <c r="AF25" i="15"/>
  <c r="AE26" i="15"/>
  <c r="AD40" i="15"/>
  <c r="AE39" i="15"/>
  <c r="R43" i="15" l="1"/>
  <c r="R45" i="15" s="1"/>
  <c r="R44" i="15" s="1"/>
  <c r="AG25" i="15"/>
  <c r="AF26" i="15"/>
  <c r="AE40" i="15"/>
  <c r="AF39" i="15"/>
  <c r="Y29" i="15"/>
  <c r="X32" i="15"/>
  <c r="Y28" i="15"/>
  <c r="Y31" i="15" s="1"/>
  <c r="Y30" i="15" s="1"/>
  <c r="R46" i="15" l="1"/>
  <c r="R47" i="15"/>
  <c r="S42" i="15"/>
  <c r="Z29" i="15"/>
  <c r="Y32" i="15"/>
  <c r="Z28" i="15"/>
  <c r="AH25" i="15"/>
  <c r="AG26" i="15"/>
  <c r="AG39" i="15"/>
  <c r="AF40" i="15"/>
  <c r="AH26" i="15" l="1"/>
  <c r="AI25" i="15"/>
  <c r="S43" i="15"/>
  <c r="S45" i="15" s="1"/>
  <c r="S44" i="15" s="1"/>
  <c r="Z31" i="15"/>
  <c r="Z30" i="15" s="1"/>
  <c r="AH39" i="15"/>
  <c r="AG40" i="15"/>
  <c r="S46" i="15" l="1"/>
  <c r="S47" i="15"/>
  <c r="T42" i="15"/>
  <c r="AH40" i="15"/>
  <c r="AI39" i="15"/>
  <c r="AA29" i="15"/>
  <c r="Z32" i="15"/>
  <c r="AA28" i="15"/>
  <c r="AA31" i="15" s="1"/>
  <c r="AA30" i="15" s="1"/>
  <c r="AJ25" i="15"/>
  <c r="AI26" i="15"/>
  <c r="T43" i="15" l="1"/>
  <c r="T45" i="15" s="1"/>
  <c r="T44" i="15" s="1"/>
  <c r="AB29" i="15"/>
  <c r="AA32" i="15"/>
  <c r="AB28" i="15"/>
  <c r="AJ26" i="15"/>
  <c r="AK25" i="15"/>
  <c r="AJ39" i="15"/>
  <c r="AI40" i="15"/>
  <c r="T46" i="15" l="1"/>
  <c r="T47" i="15"/>
  <c r="U42" i="15"/>
  <c r="AK39" i="15"/>
  <c r="AJ40" i="15"/>
  <c r="AB31" i="15"/>
  <c r="AB30" i="15" s="1"/>
  <c r="AL25" i="15"/>
  <c r="AK26" i="15"/>
  <c r="AC29" i="15" l="1"/>
  <c r="AB32" i="15"/>
  <c r="AC28" i="15"/>
  <c r="AC31" i="15" s="1"/>
  <c r="AC30" i="15" s="1"/>
  <c r="U43" i="15"/>
  <c r="U45" i="15" s="1"/>
  <c r="U44" i="15" s="1"/>
  <c r="AL39" i="15"/>
  <c r="AK40" i="15"/>
  <c r="AL26" i="15"/>
  <c r="AM25" i="15"/>
  <c r="U46" i="15" l="1"/>
  <c r="U47" i="15"/>
  <c r="V42" i="15"/>
  <c r="AL40" i="15"/>
  <c r="AM39" i="15"/>
  <c r="AD29" i="15"/>
  <c r="AC32" i="15"/>
  <c r="AD28" i="15"/>
  <c r="AD31" i="15" s="1"/>
  <c r="AD30" i="15" s="1"/>
  <c r="AN25" i="15"/>
  <c r="AM26" i="15"/>
  <c r="AO25" i="15" l="1"/>
  <c r="AN26" i="15"/>
  <c r="V43" i="15"/>
  <c r="V45" i="15" s="1"/>
  <c r="V44" i="15" s="1"/>
  <c r="AE29" i="15"/>
  <c r="AD32" i="15"/>
  <c r="AE28" i="15"/>
  <c r="AM40" i="15"/>
  <c r="AN39" i="15"/>
  <c r="AE31" i="15" l="1"/>
  <c r="AE30" i="15" s="1"/>
  <c r="AE32" i="15" s="1"/>
  <c r="AF29" i="15"/>
  <c r="AF28" i="15"/>
  <c r="V46" i="15"/>
  <c r="V47" i="15"/>
  <c r="W42" i="15"/>
  <c r="AO39" i="15"/>
  <c r="AN40" i="15"/>
  <c r="AP25" i="15"/>
  <c r="AO26" i="15"/>
  <c r="AP39" i="15" l="1"/>
  <c r="AO40" i="15"/>
  <c r="AF31" i="15"/>
  <c r="AF30" i="15" s="1"/>
  <c r="AP26" i="15"/>
  <c r="AQ25" i="15"/>
  <c r="W43" i="15"/>
  <c r="W45" i="15"/>
  <c r="W44" i="15" s="1"/>
  <c r="AR25" i="15" l="1"/>
  <c r="AQ26" i="15"/>
  <c r="W46" i="15"/>
  <c r="W47" i="15"/>
  <c r="X42" i="15"/>
  <c r="AG29" i="15"/>
  <c r="AF32" i="15"/>
  <c r="AG28" i="15"/>
  <c r="AP40" i="15"/>
  <c r="AQ39" i="15"/>
  <c r="AG31" i="15" l="1"/>
  <c r="AG30" i="15" s="1"/>
  <c r="AH28" i="15" s="1"/>
  <c r="AR39" i="15"/>
  <c r="AQ40" i="15"/>
  <c r="AG32" i="15"/>
  <c r="X43" i="15"/>
  <c r="X45" i="15" s="1"/>
  <c r="X44" i="15" s="1"/>
  <c r="AR26" i="15"/>
  <c r="AS25" i="15"/>
  <c r="AH29" i="15" l="1"/>
  <c r="X46" i="15"/>
  <c r="X47" i="15"/>
  <c r="Y42" i="15"/>
  <c r="AT25" i="15"/>
  <c r="AS26" i="15"/>
  <c r="AH31" i="15"/>
  <c r="AH30" i="15" s="1"/>
  <c r="AS39" i="15"/>
  <c r="AR40" i="15"/>
  <c r="Y43" i="15" l="1"/>
  <c r="Y45" i="15" s="1"/>
  <c r="Y44" i="15" s="1"/>
  <c r="AT39" i="15"/>
  <c r="AS40" i="15"/>
  <c r="AI29" i="15"/>
  <c r="AH32" i="15"/>
  <c r="AI28" i="15"/>
  <c r="AT26" i="15"/>
  <c r="AU25" i="15"/>
  <c r="AI31" i="15" l="1"/>
  <c r="AI30" i="15" s="1"/>
  <c r="AJ28" i="15" s="1"/>
  <c r="AV25" i="15"/>
  <c r="AU26" i="15"/>
  <c r="AJ29" i="15"/>
  <c r="AI32" i="15"/>
  <c r="AT40" i="15"/>
  <c r="AU39" i="15"/>
  <c r="Y46" i="15"/>
  <c r="Y47" i="15"/>
  <c r="Z42" i="15"/>
  <c r="Z43" i="15" l="1"/>
  <c r="Z45" i="15" s="1"/>
  <c r="Z44" i="15" s="1"/>
  <c r="AU40" i="15"/>
  <c r="AV39" i="15"/>
  <c r="AJ31" i="15"/>
  <c r="AJ30" i="15" s="1"/>
  <c r="AW25" i="15"/>
  <c r="AV26" i="15"/>
  <c r="Z46" i="15" l="1"/>
  <c r="Z47" i="15"/>
  <c r="AA42" i="15"/>
  <c r="AX25" i="15"/>
  <c r="AW26" i="15"/>
  <c r="AK29" i="15"/>
  <c r="AJ32" i="15"/>
  <c r="AK28" i="15"/>
  <c r="AW39" i="15"/>
  <c r="AV40" i="15"/>
  <c r="AA43" i="15" l="1"/>
  <c r="AA45" i="15" s="1"/>
  <c r="AA44" i="15" s="1"/>
  <c r="AK31" i="15"/>
  <c r="AK30" i="15" s="1"/>
  <c r="AX26" i="15"/>
  <c r="AY25" i="15"/>
  <c r="AX39" i="15"/>
  <c r="AW40" i="15"/>
  <c r="AA46" i="15" l="1"/>
  <c r="AA47" i="15"/>
  <c r="AB42" i="15"/>
  <c r="AX40" i="15"/>
  <c r="AY39" i="15"/>
  <c r="AZ25" i="15"/>
  <c r="AY26" i="15"/>
  <c r="AL29" i="15"/>
  <c r="AK32" i="15"/>
  <c r="AL28" i="15"/>
  <c r="AL31" i="15" l="1"/>
  <c r="AL30" i="15" s="1"/>
  <c r="AM29" i="15" s="1"/>
  <c r="AZ26" i="15"/>
  <c r="BA25" i="15"/>
  <c r="AB45" i="15"/>
  <c r="AB44" i="15" s="1"/>
  <c r="AB43" i="15"/>
  <c r="AL32" i="15"/>
  <c r="AM28" i="15"/>
  <c r="AZ39" i="15"/>
  <c r="AY40" i="15"/>
  <c r="AB46" i="15" l="1"/>
  <c r="AB47" i="15"/>
  <c r="AC42" i="15"/>
  <c r="AM31" i="15"/>
  <c r="AM30" i="15" s="1"/>
  <c r="BB25" i="15"/>
  <c r="BA26" i="15"/>
  <c r="BA39" i="15"/>
  <c r="AZ40" i="15"/>
  <c r="AN29" i="15" l="1"/>
  <c r="AM32" i="15"/>
  <c r="AN28" i="15"/>
  <c r="AN31" i="15" s="1"/>
  <c r="AN30" i="15" s="1"/>
  <c r="AC43" i="15"/>
  <c r="AC45" i="15" s="1"/>
  <c r="AC44" i="15" s="1"/>
  <c r="BB39" i="15"/>
  <c r="BA40" i="15"/>
  <c r="BB26" i="15"/>
  <c r="BC25" i="15"/>
  <c r="AC46" i="15" l="1"/>
  <c r="AC47" i="15"/>
  <c r="AD42" i="15"/>
  <c r="BB40" i="15"/>
  <c r="BC39" i="15"/>
  <c r="BD25" i="15"/>
  <c r="BC26" i="15"/>
  <c r="AO29" i="15"/>
  <c r="AN32" i="15"/>
  <c r="AO28" i="15"/>
  <c r="AD43" i="15" l="1"/>
  <c r="AD45" i="15" s="1"/>
  <c r="AD44" i="15" s="1"/>
  <c r="AO31" i="15"/>
  <c r="AO30" i="15" s="1"/>
  <c r="BE25" i="15"/>
  <c r="BD26" i="15"/>
  <c r="BC40" i="15"/>
  <c r="BD39" i="15"/>
  <c r="AP29" i="15" l="1"/>
  <c r="AO32" i="15"/>
  <c r="AP28" i="15"/>
  <c r="AP31" i="15" s="1"/>
  <c r="AP30" i="15" s="1"/>
  <c r="AD46" i="15"/>
  <c r="AD47" i="15"/>
  <c r="AE42" i="15"/>
  <c r="BE39" i="15"/>
  <c r="BD40" i="15"/>
  <c r="BF25" i="15"/>
  <c r="BE26" i="15"/>
  <c r="BF26" i="15" l="1"/>
  <c r="BG25" i="15"/>
  <c r="AQ29" i="15"/>
  <c r="AP32" i="15"/>
  <c r="AQ28" i="15"/>
  <c r="AE43" i="15"/>
  <c r="AE45" i="15" s="1"/>
  <c r="AE44" i="15" s="1"/>
  <c r="BF39" i="15"/>
  <c r="BE40" i="15"/>
  <c r="AQ31" i="15" l="1"/>
  <c r="AQ30" i="15" s="1"/>
  <c r="AQ32" i="15" s="1"/>
  <c r="AE46" i="15"/>
  <c r="AE47" i="15"/>
  <c r="AF42" i="15"/>
  <c r="AR29" i="15"/>
  <c r="AR28" i="15"/>
  <c r="BF40" i="15"/>
  <c r="BG39" i="15"/>
  <c r="BH25" i="15"/>
  <c r="BG26" i="15"/>
  <c r="AR31" i="15" l="1"/>
  <c r="AR30" i="15" s="1"/>
  <c r="AS29" i="15" s="1"/>
  <c r="AS28" i="15"/>
  <c r="AF43" i="15"/>
  <c r="AF45" i="15" s="1"/>
  <c r="AF44" i="15" s="1"/>
  <c r="BH26" i="15"/>
  <c r="BI25" i="15"/>
  <c r="BH39" i="15"/>
  <c r="BG40" i="15"/>
  <c r="AR32" i="15" l="1"/>
  <c r="AS31" i="15"/>
  <c r="AS30" i="15" s="1"/>
  <c r="BI39" i="15"/>
  <c r="BH40" i="15"/>
  <c r="AF46" i="15"/>
  <c r="AF47" i="15"/>
  <c r="AG42" i="15"/>
  <c r="BJ25" i="15"/>
  <c r="BI26" i="15"/>
  <c r="AT29" i="15"/>
  <c r="AS32" i="15"/>
  <c r="AT28" i="15"/>
  <c r="AT31" i="15" l="1"/>
  <c r="AT30" i="15" s="1"/>
  <c r="AU29" i="15" s="1"/>
  <c r="AU28" i="15"/>
  <c r="BJ26" i="15"/>
  <c r="BK25" i="15"/>
  <c r="AG43" i="15"/>
  <c r="AG45" i="15" s="1"/>
  <c r="AG44" i="15" s="1"/>
  <c r="BJ39" i="15"/>
  <c r="BI40" i="15"/>
  <c r="AU31" i="15" l="1"/>
  <c r="AU30" i="15" s="1"/>
  <c r="AT32" i="15"/>
  <c r="BJ40" i="15"/>
  <c r="BK39" i="15"/>
  <c r="AG46" i="15"/>
  <c r="AG47" i="15"/>
  <c r="AH42" i="15"/>
  <c r="AU32" i="15"/>
  <c r="AV29" i="15"/>
  <c r="AV28" i="15"/>
  <c r="AV31" i="15" s="1"/>
  <c r="AV30" i="15" s="1"/>
  <c r="BL25" i="15"/>
  <c r="BK26" i="15"/>
  <c r="BM25" i="15" l="1"/>
  <c r="BL26" i="15"/>
  <c r="BK40" i="15"/>
  <c r="BL39" i="15"/>
  <c r="AW29" i="15"/>
  <c r="AV32" i="15"/>
  <c r="AW28" i="15"/>
  <c r="AW31" i="15" s="1"/>
  <c r="AW30" i="15" s="1"/>
  <c r="AH43" i="15"/>
  <c r="AH45" i="15" s="1"/>
  <c r="AH44" i="15" s="1"/>
  <c r="AH46" i="15" l="1"/>
  <c r="AH47" i="15"/>
  <c r="AI42" i="15"/>
  <c r="AX29" i="15"/>
  <c r="AW32" i="15"/>
  <c r="AX28" i="15"/>
  <c r="BN25" i="15"/>
  <c r="BN26" i="15" s="1"/>
  <c r="BM26" i="15"/>
  <c r="BM39" i="15"/>
  <c r="BL40" i="15"/>
  <c r="AX31" i="15" l="1"/>
  <c r="AX30" i="15" s="1"/>
  <c r="AY28" i="15" s="1"/>
  <c r="BN39" i="15"/>
  <c r="BN40" i="15" s="1"/>
  <c r="BM40" i="15"/>
  <c r="AY29" i="15"/>
  <c r="AX32" i="15"/>
  <c r="AI43" i="15"/>
  <c r="AI45" i="15" s="1"/>
  <c r="AI44" i="15" s="1"/>
  <c r="AY31" i="15" l="1"/>
  <c r="AY30" i="15" s="1"/>
  <c r="AY32" i="15" s="1"/>
  <c r="AI46" i="15"/>
  <c r="AI47" i="15"/>
  <c r="AJ42" i="15"/>
  <c r="AZ29" i="15"/>
  <c r="AZ28" i="15" l="1"/>
  <c r="AZ31" i="15" s="1"/>
  <c r="AZ30" i="15" s="1"/>
  <c r="BA29" i="15" s="1"/>
  <c r="AJ43" i="15"/>
  <c r="AJ45" i="15" s="1"/>
  <c r="AJ44" i="15" s="1"/>
  <c r="AZ32" i="15" l="1"/>
  <c r="BA28" i="15"/>
  <c r="BA31" i="15" s="1"/>
  <c r="BA30" i="15" s="1"/>
  <c r="BB29" i="15"/>
  <c r="BA32" i="15"/>
  <c r="BB28" i="15"/>
  <c r="BB31" i="15" s="1"/>
  <c r="BB30" i="15" s="1"/>
  <c r="AJ46" i="15"/>
  <c r="AJ47" i="15"/>
  <c r="AK42" i="15"/>
  <c r="BC29" i="15" l="1"/>
  <c r="BB32" i="15"/>
  <c r="BC28" i="15"/>
  <c r="AK43" i="15"/>
  <c r="AK45" i="15" s="1"/>
  <c r="AK44" i="15" s="1"/>
  <c r="BC31" i="15" l="1"/>
  <c r="BC30" i="15" s="1"/>
  <c r="AK46" i="15"/>
  <c r="AK47" i="15"/>
  <c r="AL42" i="15"/>
  <c r="BD29" i="15"/>
  <c r="BC32" i="15"/>
  <c r="BD28" i="15"/>
  <c r="AL43" i="15" l="1"/>
  <c r="AL45" i="15" s="1"/>
  <c r="AL44" i="15" s="1"/>
  <c r="BD31" i="15"/>
  <c r="BD30" i="15" s="1"/>
  <c r="AL46" i="15" l="1"/>
  <c r="AL47" i="15"/>
  <c r="AM42" i="15"/>
  <c r="BE29" i="15"/>
  <c r="BD32" i="15"/>
  <c r="BE28" i="15"/>
  <c r="BE31" i="15" l="1"/>
  <c r="BE30" i="15" s="1"/>
  <c r="BE32" i="15" s="1"/>
  <c r="AM43" i="15"/>
  <c r="AM45" i="15" s="1"/>
  <c r="AM44" i="15" s="1"/>
  <c r="BF28" i="15"/>
  <c r="BF29" i="15" l="1"/>
  <c r="AM46" i="15"/>
  <c r="AM47" i="15"/>
  <c r="AN42" i="15"/>
  <c r="BF31" i="15"/>
  <c r="BF30" i="15" s="1"/>
  <c r="BG29" i="15" l="1"/>
  <c r="BF32" i="15"/>
  <c r="BG28" i="15"/>
  <c r="BG31" i="15" s="1"/>
  <c r="BG30" i="15" s="1"/>
  <c r="AN43" i="15"/>
  <c r="AN45" i="15" s="1"/>
  <c r="AN44" i="15" s="1"/>
  <c r="AN46" i="15" l="1"/>
  <c r="AN47" i="15"/>
  <c r="AO42" i="15"/>
  <c r="BH29" i="15"/>
  <c r="BG32" i="15"/>
  <c r="BH28" i="15"/>
  <c r="BH31" i="15" l="1"/>
  <c r="BH30" i="15" s="1"/>
  <c r="BH32" i="15" s="1"/>
  <c r="AO43" i="15"/>
  <c r="AO45" i="15" s="1"/>
  <c r="AO44" i="15" s="1"/>
  <c r="BI28" i="15"/>
  <c r="BI29" i="15" l="1"/>
  <c r="BI31" i="15" s="1"/>
  <c r="BI30" i="15" s="1"/>
  <c r="BJ29" i="15" s="1"/>
  <c r="AO46" i="15"/>
  <c r="AO47" i="15"/>
  <c r="AP42" i="15"/>
  <c r="BJ28" i="15" l="1"/>
  <c r="BJ31" i="15" s="1"/>
  <c r="BJ30" i="15" s="1"/>
  <c r="BK29" i="15" s="1"/>
  <c r="BI32" i="15"/>
  <c r="BK28" i="15"/>
  <c r="AP43" i="15"/>
  <c r="AP45" i="15" s="1"/>
  <c r="AP44" i="15" s="1"/>
  <c r="BJ32" i="15" l="1"/>
  <c r="BK31" i="15"/>
  <c r="BK30" i="15" s="1"/>
  <c r="BL29" i="15" s="1"/>
  <c r="AP46" i="15"/>
  <c r="AP47" i="15"/>
  <c r="AQ42" i="15"/>
  <c r="BK32" i="15" l="1"/>
  <c r="BL28" i="15"/>
  <c r="BL31" i="15" s="1"/>
  <c r="BL30" i="15" s="1"/>
  <c r="AQ43" i="15"/>
  <c r="AQ45" i="15" s="1"/>
  <c r="AQ44" i="15" s="1"/>
  <c r="BM29" i="15"/>
  <c r="BL32" i="15"/>
  <c r="BM28" i="15"/>
  <c r="AQ46" i="15" l="1"/>
  <c r="AQ47" i="15"/>
  <c r="AR42" i="15"/>
  <c r="BM31" i="15"/>
  <c r="BM30" i="15" s="1"/>
  <c r="AR43" i="15" l="1"/>
  <c r="AR45" i="15" s="1"/>
  <c r="AR44" i="15" s="1"/>
  <c r="BN29" i="15"/>
  <c r="E29" i="15" s="1"/>
  <c r="E30" i="15" s="1"/>
  <c r="BM32" i="15"/>
  <c r="BN28" i="15"/>
  <c r="AR46" i="15" l="1"/>
  <c r="AR47" i="15"/>
  <c r="AS42" i="15"/>
  <c r="BN31" i="15"/>
  <c r="BN30" i="15" s="1"/>
  <c r="BN32" i="15" s="1"/>
  <c r="AS43" i="15" l="1"/>
  <c r="AS45" i="15" s="1"/>
  <c r="AS44" i="15" s="1"/>
  <c r="AS46" i="15" l="1"/>
  <c r="AS47" i="15"/>
  <c r="AT42" i="15"/>
  <c r="AT43" i="15" l="1"/>
  <c r="AT45" i="15" s="1"/>
  <c r="AT44" i="15" s="1"/>
  <c r="AT46" i="15" l="1"/>
  <c r="AT47" i="15"/>
  <c r="AU42" i="15"/>
  <c r="AU43" i="15" l="1"/>
  <c r="AU45" i="15" s="1"/>
  <c r="AU44" i="15" s="1"/>
  <c r="AU46" i="15" l="1"/>
  <c r="AU47" i="15"/>
  <c r="AV42" i="15"/>
  <c r="AV43" i="15" l="1"/>
  <c r="AV45" i="15" s="1"/>
  <c r="AV44" i="15" s="1"/>
  <c r="AV46" i="15" l="1"/>
  <c r="AV47" i="15"/>
  <c r="AW42" i="15"/>
  <c r="AW43" i="15" l="1"/>
  <c r="AW45" i="15" s="1"/>
  <c r="AW44" i="15" s="1"/>
  <c r="AW46" i="15" l="1"/>
  <c r="AW47" i="15"/>
  <c r="AX42" i="15"/>
  <c r="AX43" i="15" l="1"/>
  <c r="AX45" i="15" s="1"/>
  <c r="AX44" i="15" s="1"/>
  <c r="AX46" i="15" l="1"/>
  <c r="AX47" i="15"/>
  <c r="AY42" i="15"/>
  <c r="AY43" i="15" l="1"/>
  <c r="AY45" i="15" s="1"/>
  <c r="AY44" i="15" s="1"/>
  <c r="AY46" i="15" l="1"/>
  <c r="AY47" i="15"/>
  <c r="AZ42" i="15"/>
  <c r="AZ43" i="15" l="1"/>
  <c r="AZ45" i="15" s="1"/>
  <c r="AZ44" i="15" s="1"/>
  <c r="AZ46" i="15" l="1"/>
  <c r="AZ47" i="15"/>
  <c r="BA42" i="15"/>
  <c r="BA43" i="15" l="1"/>
  <c r="BA45" i="15" s="1"/>
  <c r="BA44" i="15" s="1"/>
  <c r="BA46" i="15" l="1"/>
  <c r="BA47" i="15"/>
  <c r="BB42" i="15"/>
  <c r="BB43" i="15" l="1"/>
  <c r="BB45" i="15" s="1"/>
  <c r="BB44" i="15" s="1"/>
  <c r="BB46" i="15" l="1"/>
  <c r="BB47" i="15"/>
  <c r="BC42" i="15"/>
  <c r="BC43" i="15" l="1"/>
  <c r="BC45" i="15" s="1"/>
  <c r="BC44" i="15" s="1"/>
  <c r="BC46" i="15" l="1"/>
  <c r="BC47" i="15"/>
  <c r="BD42" i="15"/>
  <c r="BD43" i="15" l="1"/>
  <c r="BD45" i="15" s="1"/>
  <c r="BD44" i="15" s="1"/>
  <c r="BD46" i="15" l="1"/>
  <c r="BD47" i="15"/>
  <c r="BE42" i="15"/>
  <c r="BE43" i="15" l="1"/>
  <c r="BE45" i="15" s="1"/>
  <c r="BE44" i="15" s="1"/>
  <c r="BE46" i="15" l="1"/>
  <c r="BE47" i="15"/>
  <c r="BF42" i="15"/>
  <c r="BF43" i="15" l="1"/>
  <c r="BF45" i="15" s="1"/>
  <c r="BF44" i="15" s="1"/>
  <c r="BF46" i="15" l="1"/>
  <c r="BF47" i="15"/>
  <c r="BG42" i="15"/>
  <c r="BG43" i="15" l="1"/>
  <c r="BG45" i="15" s="1"/>
  <c r="BG44" i="15" s="1"/>
  <c r="BG46" i="15" l="1"/>
  <c r="BG47" i="15"/>
  <c r="BH42" i="15"/>
  <c r="BH43" i="15" l="1"/>
  <c r="BH45" i="15" s="1"/>
  <c r="BH44" i="15" s="1"/>
  <c r="BH46" i="15" l="1"/>
  <c r="BH47" i="15"/>
  <c r="BI42" i="15"/>
  <c r="BI43" i="15" l="1"/>
  <c r="BI45" i="15" s="1"/>
  <c r="BI44" i="15" s="1"/>
  <c r="BI46" i="15" l="1"/>
  <c r="BI47" i="15"/>
  <c r="BJ42" i="15"/>
  <c r="BJ43" i="15" l="1"/>
  <c r="BJ45" i="15" s="1"/>
  <c r="BJ44" i="15" s="1"/>
  <c r="BJ46" i="15" l="1"/>
  <c r="BJ47" i="15"/>
  <c r="BK42" i="15"/>
  <c r="BK43" i="15" l="1"/>
  <c r="BK45" i="15" s="1"/>
  <c r="BK44" i="15" s="1"/>
  <c r="BK46" i="15" l="1"/>
  <c r="BK47" i="15"/>
  <c r="BL42" i="15"/>
  <c r="BL43" i="15" l="1"/>
  <c r="BL45" i="15" s="1"/>
  <c r="BL44" i="15" s="1"/>
  <c r="BL46" i="15" l="1"/>
  <c r="BL47" i="15"/>
  <c r="BM42" i="15"/>
  <c r="BM43" i="15" l="1"/>
  <c r="BM45" i="15" s="1"/>
  <c r="BM44" i="15" s="1"/>
  <c r="BM46" i="15" l="1"/>
  <c r="BM47" i="15"/>
  <c r="BN42" i="15"/>
  <c r="BN43" i="15" l="1"/>
  <c r="E43" i="15" s="1"/>
  <c r="E44" i="15" s="1"/>
  <c r="BN45" i="15" l="1"/>
  <c r="BN44" i="15" s="1"/>
  <c r="BN46" i="15" l="1"/>
  <c r="BN47" i="15"/>
  <c r="L28" i="14" l="1"/>
  <c r="K28" i="14"/>
  <c r="F23" i="14"/>
  <c r="G23" i="14"/>
  <c r="H23" i="14"/>
  <c r="I23" i="14"/>
  <c r="J23" i="14"/>
  <c r="K23" i="14"/>
  <c r="L23" i="14"/>
  <c r="M23" i="14"/>
  <c r="N23" i="14"/>
  <c r="O23" i="14"/>
  <c r="P23" i="14"/>
  <c r="Q23" i="14"/>
  <c r="R23" i="14"/>
  <c r="S23" i="14"/>
  <c r="E23" i="14"/>
  <c r="F36" i="14"/>
  <c r="G36" i="14"/>
  <c r="H36" i="14"/>
  <c r="O36" i="14"/>
  <c r="G37" i="14"/>
  <c r="H37" i="14"/>
  <c r="O37" i="14"/>
  <c r="F37" i="14"/>
  <c r="E19" i="14"/>
  <c r="G18" i="14"/>
  <c r="G19" i="14" s="1"/>
  <c r="G17" i="14" s="1"/>
  <c r="G15" i="14" s="1"/>
  <c r="H18" i="14"/>
  <c r="H19" i="14" s="1"/>
  <c r="I18" i="14"/>
  <c r="I19" i="14" s="1"/>
  <c r="I17" i="14" s="1"/>
  <c r="I15" i="14" s="1"/>
  <c r="J18" i="14"/>
  <c r="J19" i="14" s="1"/>
  <c r="K18" i="14"/>
  <c r="K19" i="14" s="1"/>
  <c r="L18" i="14"/>
  <c r="L19" i="14" s="1"/>
  <c r="M18" i="14"/>
  <c r="M19" i="14" s="1"/>
  <c r="M17" i="14" s="1"/>
  <c r="M15" i="14" s="1"/>
  <c r="N18" i="14"/>
  <c r="N19" i="14" s="1"/>
  <c r="O18" i="14"/>
  <c r="O19" i="14" s="1"/>
  <c r="P18" i="14"/>
  <c r="P19" i="14" s="1"/>
  <c r="P17" i="14" s="1"/>
  <c r="P15" i="14" s="1"/>
  <c r="Q18" i="14"/>
  <c r="Q19" i="14" s="1"/>
  <c r="Q17" i="14" s="1"/>
  <c r="Q15" i="14" s="1"/>
  <c r="R18" i="14"/>
  <c r="S18" i="14"/>
  <c r="S19" i="14" s="1"/>
  <c r="S17" i="14" s="1"/>
  <c r="S15" i="14" s="1"/>
  <c r="F18" i="14"/>
  <c r="F19" i="14" s="1"/>
  <c r="F9" i="14"/>
  <c r="G9" i="14"/>
  <c r="H9" i="14"/>
  <c r="I9" i="14"/>
  <c r="J9" i="14"/>
  <c r="K9" i="14"/>
  <c r="L9" i="14"/>
  <c r="M9" i="14"/>
  <c r="N9" i="14"/>
  <c r="O9" i="14"/>
  <c r="P9" i="14"/>
  <c r="Q9" i="14"/>
  <c r="R9" i="14"/>
  <c r="S9" i="14"/>
  <c r="E9" i="14"/>
  <c r="E3" i="14"/>
  <c r="E2" i="14"/>
  <c r="E25" i="10"/>
  <c r="R69" i="14"/>
  <c r="R71" i="14" s="1"/>
  <c r="N68" i="14"/>
  <c r="N71" i="14" s="1"/>
  <c r="T63" i="14"/>
  <c r="T62" i="14"/>
  <c r="T61" i="14"/>
  <c r="T60" i="14"/>
  <c r="T59" i="14"/>
  <c r="S56" i="14"/>
  <c r="R56" i="14"/>
  <c r="R57" i="14" s="1"/>
  <c r="Q56" i="14"/>
  <c r="P56" i="14"/>
  <c r="O56" i="14"/>
  <c r="N56" i="14"/>
  <c r="M56" i="14"/>
  <c r="L56" i="14"/>
  <c r="K56" i="14"/>
  <c r="J56" i="14"/>
  <c r="J57" i="14" s="1"/>
  <c r="I56" i="14"/>
  <c r="H56" i="14"/>
  <c r="G56" i="14"/>
  <c r="F56" i="14"/>
  <c r="F57" i="14" s="1"/>
  <c r="E56" i="14"/>
  <c r="S55" i="14"/>
  <c r="R55" i="14"/>
  <c r="Q55" i="14"/>
  <c r="P55" i="14"/>
  <c r="O55" i="14"/>
  <c r="M55" i="14"/>
  <c r="L55" i="14"/>
  <c r="K55" i="14"/>
  <c r="J55" i="14"/>
  <c r="I55" i="14"/>
  <c r="H55" i="14"/>
  <c r="G55" i="14"/>
  <c r="F55" i="14"/>
  <c r="E55" i="14"/>
  <c r="T54" i="14"/>
  <c r="N53" i="14"/>
  <c r="N52" i="14"/>
  <c r="T52" i="14" s="1"/>
  <c r="T51" i="14"/>
  <c r="T49" i="14"/>
  <c r="T46" i="14"/>
  <c r="V45" i="14"/>
  <c r="S35" i="14"/>
  <c r="R35" i="14"/>
  <c r="Q35" i="14"/>
  <c r="P35" i="14"/>
  <c r="O35" i="14"/>
  <c r="N35" i="14"/>
  <c r="M35" i="14"/>
  <c r="L35" i="14"/>
  <c r="K35" i="14"/>
  <c r="J35" i="14"/>
  <c r="I35" i="14"/>
  <c r="H35" i="14"/>
  <c r="G35" i="14"/>
  <c r="F35" i="14"/>
  <c r="E35" i="14"/>
  <c r="T34" i="14"/>
  <c r="T33" i="14"/>
  <c r="T32" i="14"/>
  <c r="T31" i="14"/>
  <c r="T30" i="14"/>
  <c r="S29" i="14"/>
  <c r="R29" i="14"/>
  <c r="Q29" i="14"/>
  <c r="P29" i="14"/>
  <c r="O29" i="14"/>
  <c r="N29" i="14"/>
  <c r="M29" i="14"/>
  <c r="L29" i="14"/>
  <c r="K29" i="14"/>
  <c r="J29" i="14"/>
  <c r="I29" i="14"/>
  <c r="H29" i="14"/>
  <c r="G29" i="14"/>
  <c r="F29" i="14"/>
  <c r="E29" i="14"/>
  <c r="T28" i="14"/>
  <c r="T27" i="14"/>
  <c r="F4" i="14"/>
  <c r="G4" i="14" s="1"/>
  <c r="H4" i="14" s="1"/>
  <c r="I4" i="14" s="1"/>
  <c r="J4" i="14" s="1"/>
  <c r="K4" i="14" s="1"/>
  <c r="L4" i="14" s="1"/>
  <c r="M4" i="14" s="1"/>
  <c r="N4" i="14" s="1"/>
  <c r="O4" i="14" s="1"/>
  <c r="P4" i="14" s="1"/>
  <c r="Q4" i="14" s="1"/>
  <c r="R4" i="14" s="1"/>
  <c r="S4" i="14" s="1"/>
  <c r="P32" i="10"/>
  <c r="O32" i="10"/>
  <c r="N32" i="10"/>
  <c r="M32" i="10"/>
  <c r="L32" i="10"/>
  <c r="K32" i="10"/>
  <c r="J32" i="10"/>
  <c r="I32" i="10"/>
  <c r="H32" i="10"/>
  <c r="G32" i="10"/>
  <c r="F32" i="10"/>
  <c r="E32" i="10"/>
  <c r="D32" i="10"/>
  <c r="C32" i="10"/>
  <c r="B32" i="10"/>
  <c r="P26" i="10"/>
  <c r="O26" i="10"/>
  <c r="N26" i="10"/>
  <c r="M26" i="10"/>
  <c r="L26" i="10"/>
  <c r="K26" i="10"/>
  <c r="J26" i="10"/>
  <c r="I26" i="10"/>
  <c r="H26" i="10"/>
  <c r="G26" i="10"/>
  <c r="F26" i="10"/>
  <c r="E26" i="10"/>
  <c r="D26" i="10"/>
  <c r="C26" i="10"/>
  <c r="B26" i="10"/>
  <c r="P20" i="10"/>
  <c r="O20" i="10"/>
  <c r="N20" i="10"/>
  <c r="M20" i="10"/>
  <c r="L20" i="10"/>
  <c r="K20" i="10"/>
  <c r="J20" i="10"/>
  <c r="I20" i="10"/>
  <c r="H20" i="10"/>
  <c r="G20" i="10"/>
  <c r="F20" i="10"/>
  <c r="E20" i="10"/>
  <c r="D20" i="10"/>
  <c r="C20" i="10"/>
  <c r="B20" i="10"/>
  <c r="P19" i="10"/>
  <c r="O19" i="10"/>
  <c r="N19" i="10"/>
  <c r="M19" i="10"/>
  <c r="L19" i="10"/>
  <c r="K19" i="10"/>
  <c r="J19" i="10"/>
  <c r="I19" i="10"/>
  <c r="H19" i="10"/>
  <c r="G19" i="10"/>
  <c r="F19" i="10"/>
  <c r="E19" i="10"/>
  <c r="D19" i="10"/>
  <c r="C19" i="10"/>
  <c r="B19" i="10"/>
  <c r="C2" i="10"/>
  <c r="D2" i="10" s="1"/>
  <c r="E2" i="10" s="1"/>
  <c r="F2" i="10" s="1"/>
  <c r="G2" i="10" s="1"/>
  <c r="H2" i="10" s="1"/>
  <c r="I2" i="10" s="1"/>
  <c r="J2" i="10" s="1"/>
  <c r="K2" i="10" s="1"/>
  <c r="L2" i="10" s="1"/>
  <c r="M2" i="10" s="1"/>
  <c r="N2" i="10" s="1"/>
  <c r="O2" i="10" s="1"/>
  <c r="P2" i="10" s="1"/>
  <c r="P36" i="14" l="1"/>
  <c r="P42" i="14" s="1"/>
  <c r="P37" i="14"/>
  <c r="P40" i="14" s="1"/>
  <c r="S36" i="14"/>
  <c r="S37" i="14"/>
  <c r="S40" i="14" s="1"/>
  <c r="L17" i="14"/>
  <c r="L15" i="14" s="1"/>
  <c r="R36" i="14"/>
  <c r="R42" i="14" s="1"/>
  <c r="R37" i="14"/>
  <c r="R40" i="14" s="1"/>
  <c r="O17" i="14"/>
  <c r="O15" i="14" s="1"/>
  <c r="K17" i="14"/>
  <c r="K15" i="14" s="1"/>
  <c r="Q36" i="14"/>
  <c r="Q42" i="14" s="1"/>
  <c r="R19" i="14"/>
  <c r="R17" i="14" s="1"/>
  <c r="R15" i="14" s="1"/>
  <c r="E37" i="14"/>
  <c r="E36" i="14"/>
  <c r="Q37" i="14"/>
  <c r="N17" i="14"/>
  <c r="N15" i="14" s="1"/>
  <c r="J17" i="14"/>
  <c r="J15" i="14" s="1"/>
  <c r="J36" i="14"/>
  <c r="H17" i="14"/>
  <c r="H15" i="14" s="1"/>
  <c r="F17" i="14"/>
  <c r="F15" i="14" s="1"/>
  <c r="M37" i="14"/>
  <c r="I36" i="14"/>
  <c r="E17" i="14"/>
  <c r="E15" i="14" s="1"/>
  <c r="H42" i="14"/>
  <c r="N55" i="14"/>
  <c r="T55" i="14" s="1"/>
  <c r="T29" i="14"/>
  <c r="N57" i="14"/>
  <c r="N58" i="14" s="1"/>
  <c r="J58" i="14"/>
  <c r="T35" i="14"/>
  <c r="T53" i="14"/>
  <c r="G57" i="14"/>
  <c r="G58" i="14" s="1"/>
  <c r="K57" i="14"/>
  <c r="K58" i="14" s="1"/>
  <c r="O57" i="14"/>
  <c r="O58" i="14" s="1"/>
  <c r="S57" i="14"/>
  <c r="S58" i="14" s="1"/>
  <c r="F58" i="14"/>
  <c r="R58" i="14"/>
  <c r="T56" i="14"/>
  <c r="H57" i="14"/>
  <c r="H58" i="14" s="1"/>
  <c r="L57" i="14"/>
  <c r="L58" i="14" s="1"/>
  <c r="P57" i="14"/>
  <c r="P58" i="14" s="1"/>
  <c r="E57" i="14"/>
  <c r="I57" i="14"/>
  <c r="I58" i="14" s="1"/>
  <c r="M57" i="14"/>
  <c r="M58" i="14" s="1"/>
  <c r="Q57" i="14"/>
  <c r="Q58" i="14" s="1"/>
  <c r="E40" i="14" l="1"/>
  <c r="M36" i="14"/>
  <c r="M42" i="14" s="1"/>
  <c r="N36" i="14"/>
  <c r="N39" i="14" s="1"/>
  <c r="N37" i="14"/>
  <c r="N40" i="14" s="1"/>
  <c r="I37" i="14"/>
  <c r="I40" i="14" s="1"/>
  <c r="K36" i="14"/>
  <c r="K42" i="14" s="1"/>
  <c r="K47" i="14" s="1"/>
  <c r="K48" i="14" s="1"/>
  <c r="K50" i="14" s="1"/>
  <c r="K37" i="14"/>
  <c r="K40" i="14" s="1"/>
  <c r="G42" i="14"/>
  <c r="L36" i="14"/>
  <c r="L42" i="14" s="1"/>
  <c r="L47" i="14" s="1"/>
  <c r="L48" i="14" s="1"/>
  <c r="L50" i="14" s="1"/>
  <c r="L37" i="14"/>
  <c r="L40" i="14" s="1"/>
  <c r="J37" i="14"/>
  <c r="J40" i="14" s="1"/>
  <c r="J42" i="14"/>
  <c r="J47" i="14" s="1"/>
  <c r="J48" i="14" s="1"/>
  <c r="J50" i="14" s="1"/>
  <c r="F39" i="14"/>
  <c r="F42" i="14"/>
  <c r="F47" i="14" s="1"/>
  <c r="F48" i="14" s="1"/>
  <c r="F50" i="14" s="1"/>
  <c r="I38" i="14"/>
  <c r="S42" i="14"/>
  <c r="S47" i="14" s="1"/>
  <c r="S48" i="14" s="1"/>
  <c r="S50" i="14" s="1"/>
  <c r="M40" i="14"/>
  <c r="F40" i="14"/>
  <c r="Q40" i="14"/>
  <c r="H40" i="14"/>
  <c r="Q39" i="14"/>
  <c r="Q47" i="14"/>
  <c r="Q48" i="14" s="1"/>
  <c r="Q50" i="14" s="1"/>
  <c r="J39" i="14"/>
  <c r="M47" i="14"/>
  <c r="M48" i="14" s="1"/>
  <c r="M50" i="14" s="1"/>
  <c r="G47" i="14"/>
  <c r="G48" i="14" s="1"/>
  <c r="G50" i="14" s="1"/>
  <c r="G39" i="14"/>
  <c r="T57" i="14"/>
  <c r="E58" i="14"/>
  <c r="T58" i="14" s="1"/>
  <c r="G40" i="14"/>
  <c r="S38" i="14"/>
  <c r="P47" i="14"/>
  <c r="P48" i="14" s="1"/>
  <c r="P50" i="14" s="1"/>
  <c r="P38" i="14"/>
  <c r="H47" i="14"/>
  <c r="H48" i="14" s="1"/>
  <c r="H50" i="14" s="1"/>
  <c r="O40" i="14"/>
  <c r="O42" i="14"/>
  <c r="R47" i="14"/>
  <c r="R48" i="14" s="1"/>
  <c r="R50" i="14" s="1"/>
  <c r="R38" i="14"/>
  <c r="R39" i="14"/>
  <c r="R41" i="14" s="1"/>
  <c r="R43" i="14" s="1"/>
  <c r="M39" i="14"/>
  <c r="P39" i="14"/>
  <c r="P41" i="14" s="1"/>
  <c r="H39" i="14"/>
  <c r="N42" i="14" l="1"/>
  <c r="N47" i="14" s="1"/>
  <c r="N48" i="14" s="1"/>
  <c r="N50" i="14" s="1"/>
  <c r="L39" i="14"/>
  <c r="L41" i="14" s="1"/>
  <c r="L43" i="14" s="1"/>
  <c r="L44" i="14" s="1"/>
  <c r="L45" i="14" s="1"/>
  <c r="K39" i="14"/>
  <c r="K41" i="14" s="1"/>
  <c r="K43" i="14" s="1"/>
  <c r="J38" i="14"/>
  <c r="J41" i="14"/>
  <c r="J43" i="14" s="1"/>
  <c r="M38" i="14"/>
  <c r="E39" i="14"/>
  <c r="E41" i="14" s="1"/>
  <c r="E42" i="14"/>
  <c r="I39" i="14"/>
  <c r="I41" i="14" s="1"/>
  <c r="I42" i="14"/>
  <c r="I47" i="14" s="1"/>
  <c r="I48" i="14" s="1"/>
  <c r="I50" i="14" s="1"/>
  <c r="L38" i="14"/>
  <c r="M41" i="14"/>
  <c r="F38" i="14"/>
  <c r="Q38" i="14"/>
  <c r="S39" i="14"/>
  <c r="S41" i="14" s="1"/>
  <c r="S43" i="14" s="1"/>
  <c r="F41" i="14"/>
  <c r="F43" i="14" s="1"/>
  <c r="Q41" i="14"/>
  <c r="Q43" i="14" s="1"/>
  <c r="Q44" i="14" s="1"/>
  <c r="Q45" i="14" s="1"/>
  <c r="E38" i="14"/>
  <c r="H41" i="14"/>
  <c r="H43" i="14" s="1"/>
  <c r="H44" i="14" s="1"/>
  <c r="H45" i="14" s="1"/>
  <c r="H38" i="14"/>
  <c r="K38" i="14"/>
  <c r="M43" i="14"/>
  <c r="M44" i="14" s="1"/>
  <c r="M45" i="14" s="1"/>
  <c r="P43" i="14"/>
  <c r="P44" i="14" s="1"/>
  <c r="P45" i="14" s="1"/>
  <c r="T40" i="14"/>
  <c r="N41" i="14"/>
  <c r="N38" i="14"/>
  <c r="R44" i="14"/>
  <c r="R45" i="14" s="1"/>
  <c r="G38" i="14"/>
  <c r="T37" i="14"/>
  <c r="G41" i="14"/>
  <c r="G43" i="14" s="1"/>
  <c r="O47" i="14"/>
  <c r="O48" i="14" s="1"/>
  <c r="O50" i="14" s="1"/>
  <c r="O39" i="14"/>
  <c r="O41" i="14" s="1"/>
  <c r="O38" i="14"/>
  <c r="T36" i="14"/>
  <c r="N43" i="14" l="1"/>
  <c r="E43" i="14"/>
  <c r="E44" i="14" s="1"/>
  <c r="E45" i="14" s="1"/>
  <c r="I43" i="14"/>
  <c r="I44" i="14" s="1"/>
  <c r="I45" i="14" s="1"/>
  <c r="E47" i="14"/>
  <c r="T47" i="14" s="1"/>
  <c r="T41" i="14"/>
  <c r="N44" i="14"/>
  <c r="N45" i="14" s="1"/>
  <c r="T38" i="14"/>
  <c r="F44" i="14"/>
  <c r="F45" i="14" s="1"/>
  <c r="S44" i="14"/>
  <c r="S45" i="14" s="1"/>
  <c r="T42" i="14"/>
  <c r="V46" i="14" s="1"/>
  <c r="J44" i="14"/>
  <c r="J45" i="14" s="1"/>
  <c r="K44" i="14"/>
  <c r="K45" i="14" s="1"/>
  <c r="O43" i="14"/>
  <c r="G44" i="14"/>
  <c r="G45" i="14" s="1"/>
  <c r="T39" i="14"/>
  <c r="E48" i="14" l="1"/>
  <c r="T48" i="14" s="1"/>
  <c r="O44" i="14"/>
  <c r="O45" i="14" s="1"/>
  <c r="T43" i="14"/>
  <c r="T44" i="14" l="1"/>
  <c r="E50" i="14"/>
  <c r="T50" i="14" s="1"/>
  <c r="E6" i="4"/>
  <c r="CP15" i="1" l="1"/>
  <c r="CP17" i="1"/>
  <c r="CP19" i="1"/>
  <c r="CP21" i="1"/>
  <c r="CP23" i="1"/>
  <c r="CP25" i="1"/>
  <c r="CP27" i="1"/>
  <c r="CP29" i="1"/>
  <c r="CP31" i="1"/>
  <c r="CP13" i="1"/>
  <c r="CA17" i="1" l="1"/>
  <c r="CA19" i="1"/>
  <c r="CA21" i="1"/>
  <c r="CA23" i="1"/>
  <c r="CE23" i="1" s="1"/>
  <c r="CG23" i="1" s="1"/>
  <c r="CA25" i="1"/>
  <c r="CE25" i="1"/>
  <c r="CA27" i="1"/>
  <c r="CE27" i="1" s="1"/>
  <c r="CG27" i="1" s="1"/>
  <c r="CA29" i="1"/>
  <c r="CE29" i="1" s="1"/>
  <c r="CG29" i="1" s="1"/>
  <c r="CA31" i="1"/>
  <c r="CE31" i="1"/>
  <c r="CA15" i="1"/>
  <c r="CE15" i="1" s="1"/>
  <c r="CG15" i="1" s="1"/>
  <c r="BX17" i="1"/>
  <c r="CE17" i="1" s="1"/>
  <c r="CG17" i="1" s="1"/>
  <c r="BX19" i="1"/>
  <c r="BX21" i="1"/>
  <c r="CE21" i="1" s="1"/>
  <c r="CG21" i="1" s="1"/>
  <c r="BX23" i="1"/>
  <c r="BX25" i="1"/>
  <c r="BX27" i="1"/>
  <c r="BX29" i="1"/>
  <c r="BX31" i="1"/>
  <c r="BX15" i="1"/>
  <c r="O9" i="6"/>
  <c r="CE19" i="1"/>
  <c r="CG19" i="1" s="1"/>
  <c r="CE13" i="1"/>
  <c r="BV15" i="1"/>
  <c r="BV17" i="1"/>
  <c r="BV19" i="1"/>
  <c r="BV21" i="1"/>
  <c r="BV23" i="1"/>
  <c r="BV25" i="1"/>
  <c r="BV27" i="1"/>
  <c r="BV29" i="1"/>
  <c r="BV31" i="1"/>
  <c r="BV13" i="1"/>
  <c r="AV23" i="1"/>
  <c r="AV25" i="1"/>
  <c r="AV27" i="1"/>
  <c r="AV29" i="1"/>
  <c r="AV31" i="1"/>
  <c r="AJ33" i="1"/>
  <c r="AN33" i="1"/>
  <c r="AR33" i="1"/>
  <c r="AB33" i="1"/>
  <c r="W33" i="1"/>
  <c r="K27" i="1"/>
  <c r="Q27" i="1"/>
  <c r="X34" i="1"/>
  <c r="Q25" i="1"/>
  <c r="Q23" i="1"/>
  <c r="Q31" i="1"/>
  <c r="Q29" i="1"/>
  <c r="Q21" i="1"/>
  <c r="Q19" i="1"/>
  <c r="Q17" i="1"/>
  <c r="Q13" i="1"/>
  <c r="AV15" i="1"/>
  <c r="AV17" i="1"/>
  <c r="AV19" i="1"/>
  <c r="AV33" i="1"/>
  <c r="AV21" i="1"/>
  <c r="AV13" i="1"/>
  <c r="AF33" i="1"/>
  <c r="S33" i="1"/>
  <c r="E6" i="1"/>
  <c r="E53" i="1" s="1"/>
  <c r="M4" i="6"/>
  <c r="E8" i="6"/>
  <c r="B9" i="6"/>
  <c r="E9" i="6"/>
  <c r="I9" i="6"/>
  <c r="I8" i="6" s="1"/>
  <c r="L9" i="6"/>
  <c r="E10" i="6"/>
  <c r="B11" i="6"/>
  <c r="E11" i="6"/>
  <c r="G11" i="6"/>
  <c r="I11" i="6" s="1"/>
  <c r="L11" i="6"/>
  <c r="B13" i="6"/>
  <c r="L13" i="6"/>
  <c r="B15" i="6"/>
  <c r="L15" i="6"/>
  <c r="B17" i="6"/>
  <c r="L17" i="6"/>
  <c r="B21" i="6"/>
  <c r="L21" i="6"/>
  <c r="B23" i="6"/>
  <c r="L23" i="6"/>
  <c r="E24" i="6"/>
  <c r="B25" i="6"/>
  <c r="E25" i="6"/>
  <c r="L25" i="6"/>
  <c r="E26" i="6"/>
  <c r="B27" i="6"/>
  <c r="E27" i="6"/>
  <c r="L27" i="6"/>
  <c r="E28" i="6"/>
  <c r="B29" i="6"/>
  <c r="E29" i="6"/>
  <c r="L29" i="6"/>
  <c r="E30" i="6"/>
  <c r="B31" i="6"/>
  <c r="E31" i="6"/>
  <c r="L31" i="6"/>
  <c r="E32" i="6"/>
  <c r="B33" i="6"/>
  <c r="E33" i="6"/>
  <c r="L33" i="6"/>
  <c r="S10" i="4"/>
  <c r="Q19" i="5"/>
  <c r="Q15" i="5"/>
  <c r="S15" i="5"/>
  <c r="S12" i="5"/>
  <c r="Q14" i="5"/>
  <c r="S17" i="4"/>
  <c r="K33" i="4"/>
  <c r="S18" i="4"/>
  <c r="S19" i="4"/>
  <c r="S20" i="4"/>
  <c r="S21" i="4"/>
  <c r="S22" i="4"/>
  <c r="S23" i="4"/>
  <c r="S24" i="4"/>
  <c r="S25" i="4"/>
  <c r="S26" i="4"/>
  <c r="S27" i="4"/>
  <c r="S28" i="4"/>
  <c r="S29" i="4"/>
  <c r="S30" i="4"/>
  <c r="S31" i="4"/>
  <c r="S16" i="4"/>
  <c r="AA16" i="4"/>
  <c r="W33" i="4"/>
  <c r="D16" i="4"/>
  <c r="D17" i="4"/>
  <c r="D18" i="4"/>
  <c r="D19" i="4"/>
  <c r="D20" i="4"/>
  <c r="D21" i="4"/>
  <c r="D22" i="4"/>
  <c r="D23" i="4"/>
  <c r="D24" i="4"/>
  <c r="D25" i="4"/>
  <c r="D26" i="4"/>
  <c r="D27" i="4"/>
  <c r="D28" i="4"/>
  <c r="D29" i="4"/>
  <c r="D30" i="4"/>
  <c r="D31" i="4"/>
  <c r="E50" i="1"/>
  <c r="AS52" i="1"/>
  <c r="AS50" i="1"/>
  <c r="Q15" i="1"/>
  <c r="AE33" i="4"/>
  <c r="CG31" i="1"/>
  <c r="CG25" i="1"/>
  <c r="I10" i="6" l="1"/>
  <c r="O11" i="6"/>
  <c r="M11" i="6"/>
  <c r="CG13" i="1"/>
  <c r="I13" i="6" l="1"/>
  <c r="I12" i="6" s="1"/>
  <c r="O13" i="6"/>
  <c r="M13" i="6" l="1"/>
  <c r="G15" i="6" s="1"/>
  <c r="I15" i="6" l="1"/>
  <c r="I14" i="6" s="1"/>
  <c r="O15" i="6"/>
  <c r="M15" i="6" l="1"/>
  <c r="G17" i="6" l="1"/>
  <c r="O17" i="6" s="1"/>
  <c r="G19" i="6"/>
  <c r="O19" i="6" l="1"/>
  <c r="I17" i="6"/>
  <c r="I16" i="6" s="1"/>
  <c r="I19" i="6"/>
  <c r="I18" i="6" s="1"/>
  <c r="M17" i="6" l="1"/>
  <c r="G21" i="6" s="1"/>
  <c r="O21" i="6" s="1"/>
  <c r="M19" i="6"/>
  <c r="I21" i="6"/>
  <c r="I20" i="6" s="1"/>
  <c r="M21" i="6" l="1"/>
  <c r="G23" i="6" s="1"/>
  <c r="I23" i="6" l="1"/>
  <c r="I22" i="6" s="1"/>
  <c r="O23" i="6"/>
  <c r="M23" i="6" l="1"/>
  <c r="G25" i="6" s="1"/>
  <c r="I25" i="6" s="1"/>
  <c r="I24" i="6" s="1"/>
  <c r="M25" i="6" l="1"/>
  <c r="O25" i="6"/>
  <c r="G27" i="6" l="1"/>
  <c r="I27" i="6" s="1"/>
  <c r="I26" i="6" s="1"/>
  <c r="M27" i="6" l="1"/>
  <c r="O27" i="6"/>
  <c r="G29" i="6" l="1"/>
  <c r="I29" i="6" s="1"/>
  <c r="I28" i="6" s="1"/>
  <c r="M29" i="6" l="1"/>
  <c r="O29" i="6"/>
  <c r="G31" i="6" l="1"/>
  <c r="I31" i="6" s="1"/>
  <c r="I30" i="6" s="1"/>
  <c r="M31" i="6" l="1"/>
  <c r="O31" i="6"/>
  <c r="G33" i="6" l="1"/>
  <c r="I33" i="6" s="1"/>
  <c r="I32" i="6" s="1"/>
  <c r="M33" i="6" l="1"/>
  <c r="O33" i="6"/>
  <c r="O3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J22" authorId="0" shapeId="0" xr:uid="{170EF728-207A-4C05-A7BC-34C455CE563D}">
      <text>
        <r>
          <rPr>
            <b/>
            <sz val="9"/>
            <color indexed="81"/>
            <rFont val="Tahoma"/>
            <family val="2"/>
          </rPr>
          <t>2014.1.1</t>
        </r>
        <r>
          <rPr>
            <b/>
            <sz val="9"/>
            <color indexed="81"/>
            <rFont val="돋움"/>
            <family val="3"/>
            <charset val="129"/>
          </rPr>
          <t>이후</t>
        </r>
        <r>
          <rPr>
            <b/>
            <sz val="9"/>
            <color indexed="81"/>
            <rFont val="Tahoma"/>
            <family val="2"/>
          </rPr>
          <t xml:space="preserve"> </t>
        </r>
        <r>
          <rPr>
            <b/>
            <sz val="9"/>
            <color indexed="81"/>
            <rFont val="돋움"/>
            <family val="3"/>
            <charset val="129"/>
          </rPr>
          <t>취득분</t>
        </r>
        <r>
          <rPr>
            <b/>
            <sz val="9"/>
            <color indexed="81"/>
            <rFont val="Tahoma"/>
            <family val="2"/>
          </rPr>
          <t xml:space="preserve"> </t>
        </r>
        <r>
          <rPr>
            <b/>
            <sz val="9"/>
            <color indexed="81"/>
            <rFont val="돋움"/>
            <family val="3"/>
            <charset val="129"/>
          </rPr>
          <t>이후</t>
        </r>
        <r>
          <rPr>
            <b/>
            <sz val="9"/>
            <color indexed="81"/>
            <rFont val="Tahoma"/>
            <family val="2"/>
          </rPr>
          <t xml:space="preserve"> 11</t>
        </r>
        <r>
          <rPr>
            <b/>
            <sz val="9"/>
            <color indexed="81"/>
            <rFont val="돋움"/>
            <family val="3"/>
            <charset val="129"/>
          </rPr>
          <t>개</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업종별</t>
        </r>
        <r>
          <rPr>
            <b/>
            <sz val="9"/>
            <color indexed="81"/>
            <rFont val="Tahoma"/>
            <family val="2"/>
          </rPr>
          <t xml:space="preserve"> </t>
        </r>
        <r>
          <rPr>
            <b/>
            <sz val="9"/>
            <color indexed="81"/>
            <rFont val="돋움"/>
            <family val="3"/>
            <charset val="129"/>
          </rPr>
          <t>자산의</t>
        </r>
        <r>
          <rPr>
            <b/>
            <sz val="9"/>
            <color indexed="81"/>
            <rFont val="Tahoma"/>
            <family val="2"/>
          </rPr>
          <t xml:space="preserve"> </t>
        </r>
        <r>
          <rPr>
            <b/>
            <sz val="9"/>
            <color indexed="81"/>
            <rFont val="돋움"/>
            <family val="3"/>
            <charset val="129"/>
          </rPr>
          <t>기준내용연수</t>
        </r>
        <r>
          <rPr>
            <b/>
            <sz val="9"/>
            <color indexed="81"/>
            <rFont val="Tahoma"/>
            <family val="2"/>
          </rPr>
          <t xml:space="preserve"> </t>
        </r>
        <r>
          <rPr>
            <b/>
            <sz val="9"/>
            <color indexed="81"/>
            <rFont val="돋움"/>
            <family val="3"/>
            <charset val="129"/>
          </rPr>
          <t>변경</t>
        </r>
        <r>
          <rPr>
            <b/>
            <sz val="9"/>
            <color indexed="81"/>
            <rFont val="Tahoma"/>
            <family val="2"/>
          </rPr>
          <t xml:space="preserve"> CHECK!!
</t>
        </r>
        <r>
          <rPr>
            <b/>
            <sz val="9"/>
            <color indexed="81"/>
            <rFont val="돋움"/>
            <family val="3"/>
            <charset val="129"/>
          </rPr>
          <t>※</t>
        </r>
        <r>
          <rPr>
            <b/>
            <sz val="9"/>
            <color indexed="81"/>
            <rFont val="Tahoma"/>
            <family val="2"/>
          </rPr>
          <t xml:space="preserve"> </t>
        </r>
        <r>
          <rPr>
            <b/>
            <sz val="9"/>
            <color indexed="81"/>
            <rFont val="돋움"/>
            <family val="3"/>
            <charset val="129"/>
          </rPr>
          <t>참고
①</t>
        </r>
        <r>
          <rPr>
            <b/>
            <sz val="9"/>
            <color indexed="81"/>
            <rFont val="Tahoma"/>
            <family val="2"/>
          </rPr>
          <t xml:space="preserve"> </t>
        </r>
        <r>
          <rPr>
            <b/>
            <sz val="9"/>
            <color indexed="81"/>
            <rFont val="돋움"/>
            <family val="3"/>
            <charset val="129"/>
          </rPr>
          <t>공장</t>
        </r>
        <r>
          <rPr>
            <b/>
            <sz val="9"/>
            <color indexed="81"/>
            <rFont val="Tahoma"/>
            <family val="2"/>
          </rPr>
          <t xml:space="preserve"> </t>
        </r>
        <r>
          <rPr>
            <b/>
            <sz val="9"/>
            <color indexed="81"/>
            <rFont val="돋움"/>
            <family val="3"/>
            <charset val="129"/>
          </rPr>
          <t>기준내용연수</t>
        </r>
        <r>
          <rPr>
            <b/>
            <sz val="9"/>
            <color indexed="81"/>
            <rFont val="Tahoma"/>
            <family val="2"/>
          </rPr>
          <t xml:space="preserve"> 20</t>
        </r>
        <r>
          <rPr>
            <b/>
            <sz val="9"/>
            <color indexed="81"/>
            <rFont val="돋움"/>
            <family val="3"/>
            <charset val="129"/>
          </rPr>
          <t>년
②</t>
        </r>
        <r>
          <rPr>
            <b/>
            <sz val="9"/>
            <color indexed="81"/>
            <rFont val="Tahoma"/>
            <family val="2"/>
          </rPr>
          <t xml:space="preserve"> </t>
        </r>
        <r>
          <rPr>
            <b/>
            <sz val="9"/>
            <color indexed="81"/>
            <rFont val="돋움"/>
            <family val="3"/>
            <charset val="129"/>
          </rPr>
          <t>업무용승용차</t>
        </r>
        <r>
          <rPr>
            <b/>
            <sz val="9"/>
            <color indexed="81"/>
            <rFont val="Tahoma"/>
            <family val="2"/>
          </rPr>
          <t xml:space="preserve"> (VAT</t>
        </r>
        <r>
          <rPr>
            <b/>
            <sz val="9"/>
            <color indexed="81"/>
            <rFont val="돋움"/>
            <family val="3"/>
            <charset val="129"/>
          </rPr>
          <t>불공</t>
        </r>
        <r>
          <rPr>
            <b/>
            <sz val="9"/>
            <color indexed="81"/>
            <rFont val="Tahoma"/>
            <family val="2"/>
          </rPr>
          <t xml:space="preserve"> </t>
        </r>
        <r>
          <rPr>
            <b/>
            <sz val="9"/>
            <color indexed="81"/>
            <rFont val="돋움"/>
            <family val="3"/>
            <charset val="129"/>
          </rPr>
          <t>종류</t>
        </r>
        <r>
          <rPr>
            <b/>
            <sz val="9"/>
            <color indexed="81"/>
            <rFont val="Tahoma"/>
            <family val="2"/>
          </rPr>
          <t xml:space="preserve"> </t>
        </r>
        <r>
          <rPr>
            <b/>
            <sz val="9"/>
            <color indexed="81"/>
            <rFont val="돋움"/>
            <family val="3"/>
            <charset val="129"/>
          </rPr>
          <t>차량</t>
        </r>
        <r>
          <rPr>
            <b/>
            <sz val="9"/>
            <color indexed="81"/>
            <rFont val="Tahoma"/>
            <family val="2"/>
          </rPr>
          <t xml:space="preserve">) </t>
        </r>
        <r>
          <rPr>
            <b/>
            <sz val="9"/>
            <color indexed="81"/>
            <rFont val="돋움"/>
            <family val="3"/>
            <charset val="129"/>
          </rPr>
          <t>정액법</t>
        </r>
        <r>
          <rPr>
            <b/>
            <sz val="9"/>
            <color indexed="81"/>
            <rFont val="Tahoma"/>
            <family val="2"/>
          </rPr>
          <t xml:space="preserve"> 5</t>
        </r>
        <r>
          <rPr>
            <b/>
            <sz val="9"/>
            <color indexed="81"/>
            <rFont val="돋움"/>
            <family val="3"/>
            <charset val="129"/>
          </rPr>
          <t>년</t>
        </r>
        <r>
          <rPr>
            <b/>
            <sz val="9"/>
            <color indexed="81"/>
            <rFont val="Tahoma"/>
            <family val="2"/>
          </rPr>
          <t>(</t>
        </r>
        <r>
          <rPr>
            <b/>
            <sz val="9"/>
            <color indexed="81"/>
            <rFont val="돋움"/>
            <family val="3"/>
            <charset val="129"/>
          </rPr>
          <t>감가상각</t>
        </r>
        <r>
          <rPr>
            <b/>
            <sz val="9"/>
            <color indexed="81"/>
            <rFont val="Tahoma"/>
            <family val="2"/>
          </rPr>
          <t xml:space="preserve"> </t>
        </r>
        <r>
          <rPr>
            <b/>
            <sz val="9"/>
            <color indexed="81"/>
            <rFont val="돋움"/>
            <family val="3"/>
            <charset val="129"/>
          </rPr>
          <t>의무화</t>
        </r>
        <r>
          <rPr>
            <b/>
            <sz val="9"/>
            <color indexed="81"/>
            <rFont val="Tahoma"/>
            <family val="2"/>
          </rPr>
          <t>-</t>
        </r>
        <r>
          <rPr>
            <b/>
            <sz val="9"/>
            <color indexed="81"/>
            <rFont val="돋움"/>
            <family val="3"/>
            <charset val="129"/>
          </rPr>
          <t>감가상각</t>
        </r>
        <r>
          <rPr>
            <b/>
            <sz val="9"/>
            <color indexed="81"/>
            <rFont val="Tahoma"/>
            <family val="2"/>
          </rPr>
          <t xml:space="preserve"> </t>
        </r>
        <r>
          <rPr>
            <b/>
            <sz val="9"/>
            <color indexed="81"/>
            <rFont val="돋움"/>
            <family val="3"/>
            <charset val="129"/>
          </rPr>
          <t>의제</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법인</t>
        </r>
        <r>
          <rPr>
            <b/>
            <sz val="9"/>
            <color indexed="81"/>
            <rFont val="Tahoma"/>
            <family val="2"/>
          </rPr>
          <t xml:space="preserve"> : 2016</t>
        </r>
        <r>
          <rPr>
            <b/>
            <sz val="9"/>
            <color indexed="81"/>
            <rFont val="돋움"/>
            <family val="3"/>
            <charset val="129"/>
          </rPr>
          <t>년</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분의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불공차량</t>
        </r>
        <r>
          <rPr>
            <b/>
            <sz val="9"/>
            <color indexed="81"/>
            <rFont val="Tahoma"/>
            <family val="2"/>
          </rPr>
          <t xml:space="preserve"> </t>
        </r>
        <r>
          <rPr>
            <b/>
            <sz val="9"/>
            <color indexed="81"/>
            <rFont val="돋움"/>
            <family val="3"/>
            <charset val="129"/>
          </rPr>
          <t>임직원</t>
        </r>
        <r>
          <rPr>
            <b/>
            <sz val="9"/>
            <color indexed="81"/>
            <rFont val="Tahoma"/>
            <family val="2"/>
          </rPr>
          <t xml:space="preserve"> </t>
        </r>
        <r>
          <rPr>
            <b/>
            <sz val="9"/>
            <color indexed="81"/>
            <rFont val="돋움"/>
            <family val="3"/>
            <charset val="129"/>
          </rPr>
          <t>한정</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가입</t>
        </r>
        <r>
          <rPr>
            <b/>
            <sz val="9"/>
            <color indexed="81"/>
            <rFont val="Tahoma"/>
            <family val="2"/>
          </rPr>
          <t xml:space="preserve"> </t>
        </r>
        <r>
          <rPr>
            <b/>
            <sz val="9"/>
            <color indexed="81"/>
            <rFont val="돋움"/>
            <family val="3"/>
            <charset val="129"/>
          </rPr>
          <t>강제</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성실신고사업자</t>
        </r>
        <r>
          <rPr>
            <b/>
            <sz val="9"/>
            <color indexed="81"/>
            <rFont val="Tahoma"/>
            <family val="2"/>
          </rPr>
          <t xml:space="preserve"> : 2016.1.1.</t>
        </r>
        <r>
          <rPr>
            <b/>
            <sz val="9"/>
            <color indexed="81"/>
            <rFont val="돋움"/>
            <family val="3"/>
            <charset val="129"/>
          </rPr>
          <t>이후</t>
        </r>
        <r>
          <rPr>
            <b/>
            <sz val="9"/>
            <color indexed="81"/>
            <rFont val="Tahoma"/>
            <family val="2"/>
          </rPr>
          <t xml:space="preserve"> </t>
        </r>
        <r>
          <rPr>
            <b/>
            <sz val="9"/>
            <color indexed="81"/>
            <rFont val="돋움"/>
            <family val="3"/>
            <charset val="129"/>
          </rPr>
          <t>취득분부터</t>
        </r>
        <r>
          <rPr>
            <b/>
            <sz val="9"/>
            <color indexed="81"/>
            <rFont val="Tahoma"/>
            <family val="2"/>
          </rPr>
          <t xml:space="preserve"> (</t>
        </r>
        <r>
          <rPr>
            <b/>
            <sz val="9"/>
            <color indexed="81"/>
            <rFont val="돋움"/>
            <family val="3"/>
            <charset val="129"/>
          </rPr>
          <t>단</t>
        </r>
        <r>
          <rPr>
            <b/>
            <sz val="9"/>
            <color indexed="81"/>
            <rFont val="Tahoma"/>
            <family val="2"/>
          </rPr>
          <t xml:space="preserve">, </t>
        </r>
        <r>
          <rPr>
            <b/>
            <sz val="9"/>
            <color indexed="81"/>
            <rFont val="돋움"/>
            <family val="3"/>
            <charset val="129"/>
          </rPr>
          <t>직전</t>
        </r>
        <r>
          <rPr>
            <b/>
            <sz val="9"/>
            <color indexed="81"/>
            <rFont val="Tahoma"/>
            <family val="2"/>
          </rPr>
          <t xml:space="preserve"> 2015</t>
        </r>
        <r>
          <rPr>
            <b/>
            <sz val="9"/>
            <color indexed="81"/>
            <rFont val="돋움"/>
            <family val="3"/>
            <charset val="129"/>
          </rPr>
          <t>년</t>
        </r>
        <r>
          <rPr>
            <b/>
            <sz val="9"/>
            <color indexed="81"/>
            <rFont val="Tahoma"/>
            <family val="2"/>
          </rPr>
          <t xml:space="preserve"> </t>
        </r>
        <r>
          <rPr>
            <b/>
            <sz val="9"/>
            <color indexed="81"/>
            <rFont val="돋움"/>
            <family val="3"/>
            <charset val="129"/>
          </rPr>
          <t>귀속</t>
        </r>
        <r>
          <rPr>
            <b/>
            <sz val="9"/>
            <color indexed="81"/>
            <rFont val="Tahoma"/>
            <family val="2"/>
          </rPr>
          <t xml:space="preserve"> </t>
        </r>
        <r>
          <rPr>
            <b/>
            <sz val="9"/>
            <color indexed="81"/>
            <rFont val="돋움"/>
            <family val="3"/>
            <charset val="129"/>
          </rPr>
          <t>성실신고</t>
        </r>
        <r>
          <rPr>
            <b/>
            <sz val="9"/>
            <color indexed="81"/>
            <rFont val="Tahoma"/>
            <family val="2"/>
          </rPr>
          <t xml:space="preserve"> </t>
        </r>
        <r>
          <rPr>
            <b/>
            <sz val="9"/>
            <color indexed="81"/>
            <rFont val="돋움"/>
            <family val="3"/>
            <charset val="129"/>
          </rPr>
          <t>확인대상자</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복식부기의무자</t>
        </r>
        <r>
          <rPr>
            <b/>
            <sz val="9"/>
            <color indexed="81"/>
            <rFont val="Tahoma"/>
            <family val="2"/>
          </rPr>
          <t xml:space="preserve"> : 2017</t>
        </r>
        <r>
          <rPr>
            <b/>
            <sz val="9"/>
            <color indexed="81"/>
            <rFont val="돋움"/>
            <family val="3"/>
            <charset val="129"/>
          </rPr>
          <t>년</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취득분</t>
        </r>
        <r>
          <rPr>
            <b/>
            <sz val="9"/>
            <color indexed="81"/>
            <rFont val="Tahoma"/>
            <family val="2"/>
          </rPr>
          <t xml:space="preserve"> </t>
        </r>
        <r>
          <rPr>
            <b/>
            <sz val="9"/>
            <color indexed="81"/>
            <rFont val="돋움"/>
            <family val="3"/>
            <charset val="129"/>
          </rPr>
          <t>부터</t>
        </r>
        <r>
          <rPr>
            <b/>
            <sz val="9"/>
            <color indexed="81"/>
            <rFont val="Tahoma"/>
            <family val="2"/>
          </rPr>
          <t xml:space="preserve">  (2017</t>
        </r>
        <r>
          <rPr>
            <b/>
            <sz val="9"/>
            <color indexed="81"/>
            <rFont val="돋움"/>
            <family val="3"/>
            <charset val="129"/>
          </rPr>
          <t>년귀속</t>
        </r>
        <r>
          <rPr>
            <b/>
            <sz val="9"/>
            <color indexed="81"/>
            <rFont val="Tahoma"/>
            <family val="2"/>
          </rPr>
          <t xml:space="preserve"> </t>
        </r>
        <r>
          <rPr>
            <b/>
            <sz val="9"/>
            <color indexed="81"/>
            <rFont val="돋움"/>
            <family val="3"/>
            <charset val="129"/>
          </rPr>
          <t>복식부기의무자이므로</t>
        </r>
        <r>
          <rPr>
            <b/>
            <sz val="9"/>
            <color indexed="81"/>
            <rFont val="Tahoma"/>
            <family val="2"/>
          </rPr>
          <t xml:space="preserve"> </t>
        </r>
        <r>
          <rPr>
            <b/>
            <sz val="9"/>
            <color indexed="81"/>
            <rFont val="돋움"/>
            <family val="3"/>
            <charset val="129"/>
          </rPr>
          <t>직전연도</t>
        </r>
        <r>
          <rPr>
            <b/>
            <sz val="9"/>
            <color indexed="81"/>
            <rFont val="Tahoma"/>
            <family val="2"/>
          </rPr>
          <t xml:space="preserve"> </t>
        </r>
        <r>
          <rPr>
            <b/>
            <sz val="9"/>
            <color indexed="81"/>
            <rFont val="돋움"/>
            <family val="3"/>
            <charset val="129"/>
          </rPr>
          <t>복식부기</t>
        </r>
        <r>
          <rPr>
            <b/>
            <sz val="9"/>
            <color indexed="81"/>
            <rFont val="Tahoma"/>
            <family val="2"/>
          </rPr>
          <t xml:space="preserve"> </t>
        </r>
        <r>
          <rPr>
            <b/>
            <sz val="9"/>
            <color indexed="81"/>
            <rFont val="돋움"/>
            <family val="3"/>
            <charset val="129"/>
          </rPr>
          <t>수입금액여부로</t>
        </r>
        <r>
          <rPr>
            <b/>
            <sz val="9"/>
            <color indexed="81"/>
            <rFont val="Tahoma"/>
            <family val="2"/>
          </rPr>
          <t>)</t>
        </r>
      </text>
    </comment>
    <comment ref="F27" authorId="0" shapeId="0" xr:uid="{724539D6-8781-4EE2-95EB-628FD54A91AF}">
      <text>
        <r>
          <rPr>
            <b/>
            <sz val="9"/>
            <color indexed="81"/>
            <rFont val="돋움"/>
            <family val="3"/>
            <charset val="129"/>
          </rPr>
          <t>세법은</t>
        </r>
        <r>
          <rPr>
            <b/>
            <sz val="9"/>
            <color indexed="81"/>
            <rFont val="Tahoma"/>
            <family val="2"/>
          </rPr>
          <t xml:space="preserve"> </t>
        </r>
        <r>
          <rPr>
            <b/>
            <sz val="9"/>
            <color indexed="81"/>
            <rFont val="돋움"/>
            <family val="3"/>
            <charset val="129"/>
          </rPr>
          <t>기초에</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것으로</t>
        </r>
        <r>
          <rPr>
            <b/>
            <sz val="9"/>
            <color indexed="81"/>
            <rFont val="Tahoma"/>
            <family val="2"/>
          </rPr>
          <t xml:space="preserve"> </t>
        </r>
        <r>
          <rPr>
            <b/>
            <sz val="9"/>
            <color indexed="81"/>
            <rFont val="돋움"/>
            <family val="3"/>
            <charset val="129"/>
          </rPr>
          <t>보고</t>
        </r>
        <r>
          <rPr>
            <b/>
            <sz val="9"/>
            <color indexed="81"/>
            <rFont val="Tahoma"/>
            <family val="2"/>
          </rPr>
          <t xml:space="preserve"> </t>
        </r>
        <r>
          <rPr>
            <b/>
            <sz val="9"/>
            <color indexed="81"/>
            <rFont val="돋움"/>
            <family val="3"/>
            <charset val="129"/>
          </rPr>
          <t>상각
외부회계감사받는</t>
        </r>
        <r>
          <rPr>
            <b/>
            <sz val="9"/>
            <color indexed="81"/>
            <rFont val="Tahoma"/>
            <family val="2"/>
          </rPr>
          <t xml:space="preserve"> </t>
        </r>
        <r>
          <rPr>
            <b/>
            <sz val="9"/>
            <color indexed="81"/>
            <rFont val="돋움"/>
            <family val="3"/>
            <charset val="129"/>
          </rPr>
          <t>법인은</t>
        </r>
        <r>
          <rPr>
            <b/>
            <sz val="9"/>
            <color indexed="81"/>
            <rFont val="Tahoma"/>
            <family val="2"/>
          </rPr>
          <t xml:space="preserve"> </t>
        </r>
        <r>
          <rPr>
            <b/>
            <sz val="9"/>
            <color indexed="81"/>
            <rFont val="돋움"/>
            <family val="3"/>
            <charset val="129"/>
          </rPr>
          <t>신규취득및</t>
        </r>
        <r>
          <rPr>
            <b/>
            <sz val="9"/>
            <color indexed="81"/>
            <rFont val="Tahoma"/>
            <family val="2"/>
          </rPr>
          <t xml:space="preserve"> </t>
        </r>
        <r>
          <rPr>
            <b/>
            <sz val="9"/>
            <color indexed="81"/>
            <rFont val="돋움"/>
            <family val="3"/>
            <charset val="129"/>
          </rPr>
          <t>증가</t>
        </r>
        <r>
          <rPr>
            <b/>
            <sz val="9"/>
            <color indexed="81"/>
            <rFont val="Tahoma"/>
            <family val="2"/>
          </rPr>
          <t xml:space="preserve"> </t>
        </r>
        <r>
          <rPr>
            <b/>
            <sz val="9"/>
            <color indexed="81"/>
            <rFont val="돋움"/>
            <family val="3"/>
            <charset val="129"/>
          </rPr>
          <t>월부터</t>
        </r>
        <r>
          <rPr>
            <b/>
            <sz val="9"/>
            <color indexed="81"/>
            <rFont val="Tahoma"/>
            <family val="2"/>
          </rPr>
          <t xml:space="preserve"> </t>
        </r>
        <r>
          <rPr>
            <b/>
            <sz val="9"/>
            <color indexed="81"/>
            <rFont val="돋움"/>
            <family val="3"/>
            <charset val="129"/>
          </rPr>
          <t>시작하여</t>
        </r>
        <r>
          <rPr>
            <b/>
            <sz val="9"/>
            <color indexed="81"/>
            <rFont val="Tahoma"/>
            <family val="2"/>
          </rPr>
          <t xml:space="preserve">  </t>
        </r>
        <r>
          <rPr>
            <b/>
            <sz val="9"/>
            <color indexed="81"/>
            <rFont val="돋움"/>
            <family val="3"/>
            <charset val="129"/>
          </rPr>
          <t>월할</t>
        </r>
        <r>
          <rPr>
            <b/>
            <sz val="9"/>
            <color indexed="81"/>
            <rFont val="Tahoma"/>
            <family val="2"/>
          </rPr>
          <t xml:space="preserve"> </t>
        </r>
        <r>
          <rPr>
            <b/>
            <sz val="9"/>
            <color indexed="81"/>
            <rFont val="돋움"/>
            <family val="3"/>
            <charset val="129"/>
          </rPr>
          <t>상각</t>
        </r>
        <r>
          <rPr>
            <b/>
            <sz val="9"/>
            <color indexed="81"/>
            <rFont val="Tahoma"/>
            <family val="2"/>
          </rPr>
          <t xml:space="preserve"> (</t>
        </r>
        <r>
          <rPr>
            <b/>
            <sz val="9"/>
            <color indexed="81"/>
            <rFont val="돋움"/>
            <family val="3"/>
            <charset val="129"/>
          </rPr>
          <t>별도로</t>
        </r>
        <r>
          <rPr>
            <b/>
            <sz val="9"/>
            <color indexed="81"/>
            <rFont val="Tahoma"/>
            <family val="2"/>
          </rPr>
          <t xml:space="preserve"> </t>
        </r>
        <r>
          <rPr>
            <b/>
            <sz val="9"/>
            <color indexed="81"/>
            <rFont val="돋움"/>
            <family val="3"/>
            <charset val="129"/>
          </rPr>
          <t>감가상각비를</t>
        </r>
        <r>
          <rPr>
            <b/>
            <sz val="9"/>
            <color indexed="81"/>
            <rFont val="Tahoma"/>
            <family val="2"/>
          </rPr>
          <t xml:space="preserve"> </t>
        </r>
        <r>
          <rPr>
            <b/>
            <sz val="9"/>
            <color indexed="81"/>
            <rFont val="돋움"/>
            <family val="3"/>
            <charset val="129"/>
          </rPr>
          <t>구해야</t>
        </r>
        <r>
          <rPr>
            <b/>
            <sz val="9"/>
            <color indexed="81"/>
            <rFont val="Tahoma"/>
            <family val="2"/>
          </rPr>
          <t xml:space="preserve"> </t>
        </r>
        <r>
          <rPr>
            <b/>
            <sz val="9"/>
            <color indexed="81"/>
            <rFont val="돋움"/>
            <family val="3"/>
            <charset val="129"/>
          </rPr>
          <t>합니다</t>
        </r>
        <r>
          <rPr>
            <b/>
            <sz val="9"/>
            <color indexed="81"/>
            <rFont val="Tahoma"/>
            <family val="2"/>
          </rPr>
          <t>.)</t>
        </r>
      </text>
    </comment>
    <comment ref="F29" authorId="0" shapeId="0" xr:uid="{C9E15017-7E90-43B6-9F8D-CE099F7C0EC3}">
      <text>
        <r>
          <rPr>
            <b/>
            <sz val="9"/>
            <color indexed="81"/>
            <rFont val="Tahoma"/>
            <family val="2"/>
          </rPr>
          <t xml:space="preserve">(c-s) / n </t>
        </r>
      </text>
    </comment>
    <comment ref="G30" authorId="1" shapeId="0" xr:uid="{A0AD4BD7-45EB-41CD-93C0-3D7EDC97F53A}">
      <text>
        <r>
          <rPr>
            <b/>
            <sz val="9"/>
            <color indexed="81"/>
            <rFont val="돋움"/>
            <family val="3"/>
            <charset val="129"/>
          </rPr>
          <t>무형자산
감가상각조정합계표</t>
        </r>
        <r>
          <rPr>
            <b/>
            <sz val="9"/>
            <color indexed="81"/>
            <rFont val="Tahoma"/>
            <family val="2"/>
          </rPr>
          <t xml:space="preserve"> </t>
        </r>
        <r>
          <rPr>
            <b/>
            <sz val="9"/>
            <color indexed="81"/>
            <rFont val="돋움"/>
            <family val="3"/>
            <charset val="129"/>
          </rPr>
          <t>기말현재액</t>
        </r>
      </text>
    </comment>
    <comment ref="J36" authorId="0" shapeId="0" xr:uid="{817CF301-DD48-47A7-A7F6-5918CB213399}">
      <text>
        <r>
          <rPr>
            <b/>
            <sz val="9"/>
            <color indexed="81"/>
            <rFont val="Tahoma"/>
            <family val="2"/>
          </rPr>
          <t>2014.1.1</t>
        </r>
        <r>
          <rPr>
            <b/>
            <sz val="9"/>
            <color indexed="81"/>
            <rFont val="돋움"/>
            <family val="3"/>
            <charset val="129"/>
          </rPr>
          <t>이후</t>
        </r>
        <r>
          <rPr>
            <b/>
            <sz val="9"/>
            <color indexed="81"/>
            <rFont val="Tahoma"/>
            <family val="2"/>
          </rPr>
          <t xml:space="preserve"> </t>
        </r>
        <r>
          <rPr>
            <b/>
            <sz val="9"/>
            <color indexed="81"/>
            <rFont val="돋움"/>
            <family val="3"/>
            <charset val="129"/>
          </rPr>
          <t>취득분</t>
        </r>
        <r>
          <rPr>
            <b/>
            <sz val="9"/>
            <color indexed="81"/>
            <rFont val="Tahoma"/>
            <family val="2"/>
          </rPr>
          <t xml:space="preserve"> </t>
        </r>
        <r>
          <rPr>
            <b/>
            <sz val="9"/>
            <color indexed="81"/>
            <rFont val="돋움"/>
            <family val="3"/>
            <charset val="129"/>
          </rPr>
          <t>이후</t>
        </r>
        <r>
          <rPr>
            <b/>
            <sz val="9"/>
            <color indexed="81"/>
            <rFont val="Tahoma"/>
            <family val="2"/>
          </rPr>
          <t xml:space="preserve"> 11</t>
        </r>
        <r>
          <rPr>
            <b/>
            <sz val="9"/>
            <color indexed="81"/>
            <rFont val="돋움"/>
            <family val="3"/>
            <charset val="129"/>
          </rPr>
          <t>개</t>
        </r>
        <r>
          <rPr>
            <b/>
            <sz val="9"/>
            <color indexed="81"/>
            <rFont val="Tahoma"/>
            <family val="2"/>
          </rPr>
          <t xml:space="preserve"> </t>
        </r>
        <r>
          <rPr>
            <b/>
            <sz val="9"/>
            <color indexed="81"/>
            <rFont val="돋움"/>
            <family val="3"/>
            <charset val="129"/>
          </rPr>
          <t>업종별</t>
        </r>
        <r>
          <rPr>
            <b/>
            <sz val="9"/>
            <color indexed="81"/>
            <rFont val="Tahoma"/>
            <family val="2"/>
          </rPr>
          <t xml:space="preserve"> </t>
        </r>
        <r>
          <rPr>
            <b/>
            <sz val="9"/>
            <color indexed="81"/>
            <rFont val="돋움"/>
            <family val="3"/>
            <charset val="129"/>
          </rPr>
          <t>자산의</t>
        </r>
        <r>
          <rPr>
            <b/>
            <sz val="9"/>
            <color indexed="81"/>
            <rFont val="Tahoma"/>
            <family val="2"/>
          </rPr>
          <t xml:space="preserve"> </t>
        </r>
        <r>
          <rPr>
            <b/>
            <sz val="9"/>
            <color indexed="81"/>
            <rFont val="돋움"/>
            <family val="3"/>
            <charset val="129"/>
          </rPr>
          <t>기준내용연수</t>
        </r>
        <r>
          <rPr>
            <b/>
            <sz val="9"/>
            <color indexed="81"/>
            <rFont val="Tahoma"/>
            <family val="2"/>
          </rPr>
          <t xml:space="preserve"> </t>
        </r>
        <r>
          <rPr>
            <b/>
            <sz val="9"/>
            <color indexed="81"/>
            <rFont val="돋움"/>
            <family val="3"/>
            <charset val="129"/>
          </rPr>
          <t>변경</t>
        </r>
        <r>
          <rPr>
            <b/>
            <sz val="9"/>
            <color indexed="81"/>
            <rFont val="Tahoma"/>
            <family val="2"/>
          </rPr>
          <t xml:space="preserve"> CHECK!!
</t>
        </r>
        <r>
          <rPr>
            <b/>
            <sz val="9"/>
            <color indexed="81"/>
            <rFont val="돋움"/>
            <family val="3"/>
            <charset val="129"/>
          </rPr>
          <t>※</t>
        </r>
        <r>
          <rPr>
            <b/>
            <sz val="9"/>
            <color indexed="81"/>
            <rFont val="Tahoma"/>
            <family val="2"/>
          </rPr>
          <t xml:space="preserve"> </t>
        </r>
        <r>
          <rPr>
            <b/>
            <sz val="9"/>
            <color indexed="81"/>
            <rFont val="돋움"/>
            <family val="3"/>
            <charset val="129"/>
          </rPr>
          <t>참고
①</t>
        </r>
        <r>
          <rPr>
            <b/>
            <sz val="9"/>
            <color indexed="81"/>
            <rFont val="Tahoma"/>
            <family val="2"/>
          </rPr>
          <t xml:space="preserve"> </t>
        </r>
        <r>
          <rPr>
            <b/>
            <sz val="9"/>
            <color indexed="81"/>
            <rFont val="돋움"/>
            <family val="3"/>
            <charset val="129"/>
          </rPr>
          <t>공장</t>
        </r>
        <r>
          <rPr>
            <b/>
            <sz val="9"/>
            <color indexed="81"/>
            <rFont val="Tahoma"/>
            <family val="2"/>
          </rPr>
          <t xml:space="preserve"> </t>
        </r>
        <r>
          <rPr>
            <b/>
            <sz val="9"/>
            <color indexed="81"/>
            <rFont val="돋움"/>
            <family val="3"/>
            <charset val="129"/>
          </rPr>
          <t>기준내용연수</t>
        </r>
        <r>
          <rPr>
            <b/>
            <sz val="9"/>
            <color indexed="81"/>
            <rFont val="Tahoma"/>
            <family val="2"/>
          </rPr>
          <t xml:space="preserve"> 20</t>
        </r>
        <r>
          <rPr>
            <b/>
            <sz val="9"/>
            <color indexed="81"/>
            <rFont val="돋움"/>
            <family val="3"/>
            <charset val="129"/>
          </rPr>
          <t>년
②</t>
        </r>
        <r>
          <rPr>
            <b/>
            <sz val="9"/>
            <color indexed="81"/>
            <rFont val="Tahoma"/>
            <family val="2"/>
          </rPr>
          <t xml:space="preserve"> </t>
        </r>
        <r>
          <rPr>
            <b/>
            <sz val="9"/>
            <color indexed="81"/>
            <rFont val="돋움"/>
            <family val="3"/>
            <charset val="129"/>
          </rPr>
          <t>업무용승용차</t>
        </r>
        <r>
          <rPr>
            <b/>
            <sz val="9"/>
            <color indexed="81"/>
            <rFont val="Tahoma"/>
            <family val="2"/>
          </rPr>
          <t xml:space="preserve"> (VAT</t>
        </r>
        <r>
          <rPr>
            <b/>
            <sz val="9"/>
            <color indexed="81"/>
            <rFont val="돋움"/>
            <family val="3"/>
            <charset val="129"/>
          </rPr>
          <t>불공</t>
        </r>
        <r>
          <rPr>
            <b/>
            <sz val="9"/>
            <color indexed="81"/>
            <rFont val="Tahoma"/>
            <family val="2"/>
          </rPr>
          <t xml:space="preserve"> </t>
        </r>
        <r>
          <rPr>
            <b/>
            <sz val="9"/>
            <color indexed="81"/>
            <rFont val="돋움"/>
            <family val="3"/>
            <charset val="129"/>
          </rPr>
          <t>종류</t>
        </r>
        <r>
          <rPr>
            <b/>
            <sz val="9"/>
            <color indexed="81"/>
            <rFont val="Tahoma"/>
            <family val="2"/>
          </rPr>
          <t xml:space="preserve"> </t>
        </r>
        <r>
          <rPr>
            <b/>
            <sz val="9"/>
            <color indexed="81"/>
            <rFont val="돋움"/>
            <family val="3"/>
            <charset val="129"/>
          </rPr>
          <t>차량</t>
        </r>
        <r>
          <rPr>
            <b/>
            <sz val="9"/>
            <color indexed="81"/>
            <rFont val="Tahoma"/>
            <family val="2"/>
          </rPr>
          <t xml:space="preserve">) </t>
        </r>
        <r>
          <rPr>
            <b/>
            <sz val="9"/>
            <color indexed="81"/>
            <rFont val="돋움"/>
            <family val="3"/>
            <charset val="129"/>
          </rPr>
          <t>정액법</t>
        </r>
        <r>
          <rPr>
            <b/>
            <sz val="9"/>
            <color indexed="81"/>
            <rFont val="Tahoma"/>
            <family val="2"/>
          </rPr>
          <t xml:space="preserve"> 5</t>
        </r>
        <r>
          <rPr>
            <b/>
            <sz val="9"/>
            <color indexed="81"/>
            <rFont val="돋움"/>
            <family val="3"/>
            <charset val="129"/>
          </rPr>
          <t>년</t>
        </r>
        <r>
          <rPr>
            <b/>
            <sz val="9"/>
            <color indexed="81"/>
            <rFont val="Tahoma"/>
            <family val="2"/>
          </rPr>
          <t>(</t>
        </r>
        <r>
          <rPr>
            <b/>
            <sz val="9"/>
            <color indexed="81"/>
            <rFont val="돋움"/>
            <family val="3"/>
            <charset val="129"/>
          </rPr>
          <t>감가상각</t>
        </r>
        <r>
          <rPr>
            <b/>
            <sz val="9"/>
            <color indexed="81"/>
            <rFont val="Tahoma"/>
            <family val="2"/>
          </rPr>
          <t xml:space="preserve"> </t>
        </r>
        <r>
          <rPr>
            <b/>
            <sz val="9"/>
            <color indexed="81"/>
            <rFont val="돋움"/>
            <family val="3"/>
            <charset val="129"/>
          </rPr>
          <t>의무화</t>
        </r>
        <r>
          <rPr>
            <b/>
            <sz val="9"/>
            <color indexed="81"/>
            <rFont val="Tahoma"/>
            <family val="2"/>
          </rPr>
          <t>-</t>
        </r>
        <r>
          <rPr>
            <b/>
            <sz val="9"/>
            <color indexed="81"/>
            <rFont val="돋움"/>
            <family val="3"/>
            <charset val="129"/>
          </rPr>
          <t>감가상각</t>
        </r>
        <r>
          <rPr>
            <b/>
            <sz val="9"/>
            <color indexed="81"/>
            <rFont val="Tahoma"/>
            <family val="2"/>
          </rPr>
          <t xml:space="preserve"> </t>
        </r>
        <r>
          <rPr>
            <b/>
            <sz val="9"/>
            <color indexed="81"/>
            <rFont val="돋움"/>
            <family val="3"/>
            <charset val="129"/>
          </rPr>
          <t>의제</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법인</t>
        </r>
        <r>
          <rPr>
            <b/>
            <sz val="9"/>
            <color indexed="81"/>
            <rFont val="Tahoma"/>
            <family val="2"/>
          </rPr>
          <t xml:space="preserve"> : 2016</t>
        </r>
        <r>
          <rPr>
            <b/>
            <sz val="9"/>
            <color indexed="81"/>
            <rFont val="돋움"/>
            <family val="3"/>
            <charset val="129"/>
          </rPr>
          <t>년</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분의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불공차량</t>
        </r>
        <r>
          <rPr>
            <b/>
            <sz val="9"/>
            <color indexed="81"/>
            <rFont val="Tahoma"/>
            <family val="2"/>
          </rPr>
          <t xml:space="preserve"> </t>
        </r>
        <r>
          <rPr>
            <b/>
            <sz val="9"/>
            <color indexed="81"/>
            <rFont val="돋움"/>
            <family val="3"/>
            <charset val="129"/>
          </rPr>
          <t>임직원</t>
        </r>
        <r>
          <rPr>
            <b/>
            <sz val="9"/>
            <color indexed="81"/>
            <rFont val="Tahoma"/>
            <family val="2"/>
          </rPr>
          <t xml:space="preserve"> </t>
        </r>
        <r>
          <rPr>
            <b/>
            <sz val="9"/>
            <color indexed="81"/>
            <rFont val="돋움"/>
            <family val="3"/>
            <charset val="129"/>
          </rPr>
          <t>한정</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가입</t>
        </r>
        <r>
          <rPr>
            <b/>
            <sz val="9"/>
            <color indexed="81"/>
            <rFont val="Tahoma"/>
            <family val="2"/>
          </rPr>
          <t xml:space="preserve"> </t>
        </r>
        <r>
          <rPr>
            <b/>
            <sz val="9"/>
            <color indexed="81"/>
            <rFont val="돋움"/>
            <family val="3"/>
            <charset val="129"/>
          </rPr>
          <t>강제</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성실신고사업자</t>
        </r>
        <r>
          <rPr>
            <b/>
            <sz val="9"/>
            <color indexed="81"/>
            <rFont val="Tahoma"/>
            <family val="2"/>
          </rPr>
          <t xml:space="preserve"> : 2016.1.1.</t>
        </r>
        <r>
          <rPr>
            <b/>
            <sz val="9"/>
            <color indexed="81"/>
            <rFont val="돋움"/>
            <family val="3"/>
            <charset val="129"/>
          </rPr>
          <t>이후</t>
        </r>
        <r>
          <rPr>
            <b/>
            <sz val="9"/>
            <color indexed="81"/>
            <rFont val="Tahoma"/>
            <family val="2"/>
          </rPr>
          <t xml:space="preserve"> </t>
        </r>
        <r>
          <rPr>
            <b/>
            <sz val="9"/>
            <color indexed="81"/>
            <rFont val="돋움"/>
            <family val="3"/>
            <charset val="129"/>
          </rPr>
          <t>취득분부터</t>
        </r>
        <r>
          <rPr>
            <b/>
            <sz val="9"/>
            <color indexed="81"/>
            <rFont val="Tahoma"/>
            <family val="2"/>
          </rPr>
          <t xml:space="preserve"> (</t>
        </r>
        <r>
          <rPr>
            <b/>
            <sz val="9"/>
            <color indexed="81"/>
            <rFont val="돋움"/>
            <family val="3"/>
            <charset val="129"/>
          </rPr>
          <t>단</t>
        </r>
        <r>
          <rPr>
            <b/>
            <sz val="9"/>
            <color indexed="81"/>
            <rFont val="Tahoma"/>
            <family val="2"/>
          </rPr>
          <t xml:space="preserve">, </t>
        </r>
        <r>
          <rPr>
            <b/>
            <sz val="9"/>
            <color indexed="81"/>
            <rFont val="돋움"/>
            <family val="3"/>
            <charset val="129"/>
          </rPr>
          <t>직전</t>
        </r>
        <r>
          <rPr>
            <b/>
            <sz val="9"/>
            <color indexed="81"/>
            <rFont val="Tahoma"/>
            <family val="2"/>
          </rPr>
          <t xml:space="preserve"> 2015</t>
        </r>
        <r>
          <rPr>
            <b/>
            <sz val="9"/>
            <color indexed="81"/>
            <rFont val="돋움"/>
            <family val="3"/>
            <charset val="129"/>
          </rPr>
          <t>년</t>
        </r>
        <r>
          <rPr>
            <b/>
            <sz val="9"/>
            <color indexed="81"/>
            <rFont val="Tahoma"/>
            <family val="2"/>
          </rPr>
          <t xml:space="preserve"> </t>
        </r>
        <r>
          <rPr>
            <b/>
            <sz val="9"/>
            <color indexed="81"/>
            <rFont val="돋움"/>
            <family val="3"/>
            <charset val="129"/>
          </rPr>
          <t>귀속</t>
        </r>
        <r>
          <rPr>
            <b/>
            <sz val="9"/>
            <color indexed="81"/>
            <rFont val="Tahoma"/>
            <family val="2"/>
          </rPr>
          <t xml:space="preserve"> </t>
        </r>
        <r>
          <rPr>
            <b/>
            <sz val="9"/>
            <color indexed="81"/>
            <rFont val="돋움"/>
            <family val="3"/>
            <charset val="129"/>
          </rPr>
          <t>성실신고</t>
        </r>
        <r>
          <rPr>
            <b/>
            <sz val="9"/>
            <color indexed="81"/>
            <rFont val="Tahoma"/>
            <family val="2"/>
          </rPr>
          <t xml:space="preserve"> </t>
        </r>
        <r>
          <rPr>
            <b/>
            <sz val="9"/>
            <color indexed="81"/>
            <rFont val="돋움"/>
            <family val="3"/>
            <charset val="129"/>
          </rPr>
          <t>확인대상자</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복식부기의무자</t>
        </r>
        <r>
          <rPr>
            <b/>
            <sz val="9"/>
            <color indexed="81"/>
            <rFont val="Tahoma"/>
            <family val="2"/>
          </rPr>
          <t xml:space="preserve"> : 2017</t>
        </r>
        <r>
          <rPr>
            <b/>
            <sz val="9"/>
            <color indexed="81"/>
            <rFont val="돋움"/>
            <family val="3"/>
            <charset val="129"/>
          </rPr>
          <t>년</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취득분</t>
        </r>
        <r>
          <rPr>
            <b/>
            <sz val="9"/>
            <color indexed="81"/>
            <rFont val="Tahoma"/>
            <family val="2"/>
          </rPr>
          <t xml:space="preserve"> </t>
        </r>
        <r>
          <rPr>
            <b/>
            <sz val="9"/>
            <color indexed="81"/>
            <rFont val="돋움"/>
            <family val="3"/>
            <charset val="129"/>
          </rPr>
          <t>부터</t>
        </r>
        <r>
          <rPr>
            <b/>
            <sz val="9"/>
            <color indexed="81"/>
            <rFont val="Tahoma"/>
            <family val="2"/>
          </rPr>
          <t xml:space="preserve">  (2017</t>
        </r>
        <r>
          <rPr>
            <b/>
            <sz val="9"/>
            <color indexed="81"/>
            <rFont val="돋움"/>
            <family val="3"/>
            <charset val="129"/>
          </rPr>
          <t>년귀속</t>
        </r>
        <r>
          <rPr>
            <b/>
            <sz val="9"/>
            <color indexed="81"/>
            <rFont val="Tahoma"/>
            <family val="2"/>
          </rPr>
          <t xml:space="preserve"> </t>
        </r>
        <r>
          <rPr>
            <b/>
            <sz val="9"/>
            <color indexed="81"/>
            <rFont val="돋움"/>
            <family val="3"/>
            <charset val="129"/>
          </rPr>
          <t>복식부기의무자이므로</t>
        </r>
        <r>
          <rPr>
            <b/>
            <sz val="9"/>
            <color indexed="81"/>
            <rFont val="Tahoma"/>
            <family val="2"/>
          </rPr>
          <t xml:space="preserve"> </t>
        </r>
        <r>
          <rPr>
            <b/>
            <sz val="9"/>
            <color indexed="81"/>
            <rFont val="돋움"/>
            <family val="3"/>
            <charset val="129"/>
          </rPr>
          <t>직전연도</t>
        </r>
        <r>
          <rPr>
            <b/>
            <sz val="9"/>
            <color indexed="81"/>
            <rFont val="Tahoma"/>
            <family val="2"/>
          </rPr>
          <t xml:space="preserve"> </t>
        </r>
        <r>
          <rPr>
            <b/>
            <sz val="9"/>
            <color indexed="81"/>
            <rFont val="돋움"/>
            <family val="3"/>
            <charset val="129"/>
          </rPr>
          <t>복식부기</t>
        </r>
        <r>
          <rPr>
            <b/>
            <sz val="9"/>
            <color indexed="81"/>
            <rFont val="Tahoma"/>
            <family val="2"/>
          </rPr>
          <t xml:space="preserve"> </t>
        </r>
        <r>
          <rPr>
            <b/>
            <sz val="9"/>
            <color indexed="81"/>
            <rFont val="돋움"/>
            <family val="3"/>
            <charset val="129"/>
          </rPr>
          <t>수입금액여부로</t>
        </r>
        <r>
          <rPr>
            <b/>
            <sz val="9"/>
            <color indexed="81"/>
            <rFont val="Tahoma"/>
            <family val="2"/>
          </rPr>
          <t>)</t>
        </r>
      </text>
    </comment>
    <comment ref="F41" authorId="0" shapeId="0" xr:uid="{6598C74B-794F-4981-939C-32DCBAC8E24D}">
      <text>
        <r>
          <rPr>
            <b/>
            <sz val="9"/>
            <color indexed="81"/>
            <rFont val="돋움"/>
            <family val="3"/>
            <charset val="129"/>
          </rPr>
          <t>세법은</t>
        </r>
        <r>
          <rPr>
            <b/>
            <sz val="9"/>
            <color indexed="81"/>
            <rFont val="Tahoma"/>
            <family val="2"/>
          </rPr>
          <t xml:space="preserve"> </t>
        </r>
        <r>
          <rPr>
            <b/>
            <sz val="9"/>
            <color indexed="81"/>
            <rFont val="돋움"/>
            <family val="3"/>
            <charset val="129"/>
          </rPr>
          <t>기초에</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것으로</t>
        </r>
        <r>
          <rPr>
            <b/>
            <sz val="9"/>
            <color indexed="81"/>
            <rFont val="Tahoma"/>
            <family val="2"/>
          </rPr>
          <t xml:space="preserve"> </t>
        </r>
        <r>
          <rPr>
            <b/>
            <sz val="9"/>
            <color indexed="81"/>
            <rFont val="돋움"/>
            <family val="3"/>
            <charset val="129"/>
          </rPr>
          <t>보고</t>
        </r>
        <r>
          <rPr>
            <b/>
            <sz val="9"/>
            <color indexed="81"/>
            <rFont val="Tahoma"/>
            <family val="2"/>
          </rPr>
          <t xml:space="preserve"> </t>
        </r>
        <r>
          <rPr>
            <b/>
            <sz val="9"/>
            <color indexed="81"/>
            <rFont val="돋움"/>
            <family val="3"/>
            <charset val="129"/>
          </rPr>
          <t>상각
외부회계감사받는</t>
        </r>
        <r>
          <rPr>
            <b/>
            <sz val="9"/>
            <color indexed="81"/>
            <rFont val="Tahoma"/>
            <family val="2"/>
          </rPr>
          <t xml:space="preserve"> </t>
        </r>
        <r>
          <rPr>
            <b/>
            <sz val="9"/>
            <color indexed="81"/>
            <rFont val="돋움"/>
            <family val="3"/>
            <charset val="129"/>
          </rPr>
          <t>법인은</t>
        </r>
        <r>
          <rPr>
            <b/>
            <sz val="9"/>
            <color indexed="81"/>
            <rFont val="Tahoma"/>
            <family val="2"/>
          </rPr>
          <t xml:space="preserve"> </t>
        </r>
        <r>
          <rPr>
            <b/>
            <sz val="9"/>
            <color indexed="81"/>
            <rFont val="돋움"/>
            <family val="3"/>
            <charset val="129"/>
          </rPr>
          <t>신규취득및</t>
        </r>
        <r>
          <rPr>
            <b/>
            <sz val="9"/>
            <color indexed="81"/>
            <rFont val="Tahoma"/>
            <family val="2"/>
          </rPr>
          <t xml:space="preserve"> </t>
        </r>
        <r>
          <rPr>
            <b/>
            <sz val="9"/>
            <color indexed="81"/>
            <rFont val="돋움"/>
            <family val="3"/>
            <charset val="129"/>
          </rPr>
          <t>증가</t>
        </r>
        <r>
          <rPr>
            <b/>
            <sz val="9"/>
            <color indexed="81"/>
            <rFont val="Tahoma"/>
            <family val="2"/>
          </rPr>
          <t xml:space="preserve"> </t>
        </r>
        <r>
          <rPr>
            <b/>
            <sz val="9"/>
            <color indexed="81"/>
            <rFont val="돋움"/>
            <family val="3"/>
            <charset val="129"/>
          </rPr>
          <t>월부터</t>
        </r>
        <r>
          <rPr>
            <b/>
            <sz val="9"/>
            <color indexed="81"/>
            <rFont val="Tahoma"/>
            <family val="2"/>
          </rPr>
          <t xml:space="preserve"> </t>
        </r>
        <r>
          <rPr>
            <b/>
            <sz val="9"/>
            <color indexed="81"/>
            <rFont val="돋움"/>
            <family val="3"/>
            <charset val="129"/>
          </rPr>
          <t>시작하여</t>
        </r>
        <r>
          <rPr>
            <b/>
            <sz val="9"/>
            <color indexed="81"/>
            <rFont val="Tahoma"/>
            <family val="2"/>
          </rPr>
          <t xml:space="preserve">  </t>
        </r>
        <r>
          <rPr>
            <b/>
            <sz val="9"/>
            <color indexed="81"/>
            <rFont val="돋움"/>
            <family val="3"/>
            <charset val="129"/>
          </rPr>
          <t>월할</t>
        </r>
        <r>
          <rPr>
            <b/>
            <sz val="9"/>
            <color indexed="81"/>
            <rFont val="Tahoma"/>
            <family val="2"/>
          </rPr>
          <t xml:space="preserve"> </t>
        </r>
        <r>
          <rPr>
            <b/>
            <sz val="9"/>
            <color indexed="81"/>
            <rFont val="돋움"/>
            <family val="3"/>
            <charset val="129"/>
          </rPr>
          <t>상각</t>
        </r>
        <r>
          <rPr>
            <b/>
            <sz val="9"/>
            <color indexed="81"/>
            <rFont val="Tahoma"/>
            <family val="2"/>
          </rPr>
          <t xml:space="preserve"> (</t>
        </r>
        <r>
          <rPr>
            <b/>
            <sz val="9"/>
            <color indexed="81"/>
            <rFont val="돋움"/>
            <family val="3"/>
            <charset val="129"/>
          </rPr>
          <t>별도로</t>
        </r>
        <r>
          <rPr>
            <b/>
            <sz val="9"/>
            <color indexed="81"/>
            <rFont val="Tahoma"/>
            <family val="2"/>
          </rPr>
          <t xml:space="preserve"> </t>
        </r>
        <r>
          <rPr>
            <b/>
            <sz val="9"/>
            <color indexed="81"/>
            <rFont val="돋움"/>
            <family val="3"/>
            <charset val="129"/>
          </rPr>
          <t>감가상각비를</t>
        </r>
        <r>
          <rPr>
            <b/>
            <sz val="9"/>
            <color indexed="81"/>
            <rFont val="Tahoma"/>
            <family val="2"/>
          </rPr>
          <t xml:space="preserve"> </t>
        </r>
        <r>
          <rPr>
            <b/>
            <sz val="9"/>
            <color indexed="81"/>
            <rFont val="돋움"/>
            <family val="3"/>
            <charset val="129"/>
          </rPr>
          <t>구해야</t>
        </r>
        <r>
          <rPr>
            <b/>
            <sz val="9"/>
            <color indexed="81"/>
            <rFont val="Tahoma"/>
            <family val="2"/>
          </rPr>
          <t xml:space="preserve"> </t>
        </r>
        <r>
          <rPr>
            <b/>
            <sz val="9"/>
            <color indexed="81"/>
            <rFont val="돋움"/>
            <family val="3"/>
            <charset val="129"/>
          </rPr>
          <t>합니다</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4" authorId="0" shapeId="0" xr:uid="{3CD4A9DA-B6CC-4A70-8816-F53A3CB04E37}">
      <text>
        <r>
          <rPr>
            <b/>
            <sz val="9"/>
            <color indexed="81"/>
            <rFont val="돋움"/>
            <family val="3"/>
            <charset val="129"/>
          </rPr>
          <t>자동차등록증상의②차종</t>
        </r>
        <r>
          <rPr>
            <b/>
            <sz val="9"/>
            <color indexed="81"/>
            <rFont val="Tahoma"/>
            <family val="2"/>
          </rPr>
          <t xml:space="preserve"> + </t>
        </r>
        <r>
          <rPr>
            <b/>
            <sz val="9"/>
            <color indexed="81"/>
            <rFont val="돋움"/>
            <family val="3"/>
            <charset val="129"/>
          </rPr>
          <t>③용도</t>
        </r>
        <r>
          <rPr>
            <b/>
            <sz val="9"/>
            <color indexed="81"/>
            <rFont val="Tahoma"/>
            <family val="2"/>
          </rPr>
          <t xml:space="preserve"> </t>
        </r>
      </text>
    </comment>
    <comment ref="A5" authorId="0" shapeId="0" xr:uid="{D2CA0801-5A29-45C3-B921-A176B8F9A20A}">
      <text>
        <r>
          <rPr>
            <b/>
            <sz val="9"/>
            <color indexed="81"/>
            <rFont val="돋움"/>
            <family val="3"/>
            <charset val="129"/>
          </rPr>
          <t>자동차등록증</t>
        </r>
        <r>
          <rPr>
            <b/>
            <sz val="9"/>
            <color indexed="81"/>
            <rFont val="Tahoma"/>
            <family val="2"/>
          </rPr>
          <t xml:space="preserve"> </t>
        </r>
        <r>
          <rPr>
            <b/>
            <sz val="9"/>
            <color indexed="81"/>
            <rFont val="돋움"/>
            <family val="3"/>
            <charset val="129"/>
          </rPr>
          <t>상</t>
        </r>
        <r>
          <rPr>
            <b/>
            <sz val="9"/>
            <color indexed="81"/>
            <rFont val="Tahoma"/>
            <family val="2"/>
          </rPr>
          <t xml:space="preserve"> 19.</t>
        </r>
      </text>
    </comment>
    <comment ref="A7" authorId="0" shapeId="0" xr:uid="{400AE8C7-C483-405F-A520-FDE22E0CE69F}">
      <text>
        <r>
          <rPr>
            <b/>
            <sz val="9"/>
            <color indexed="81"/>
            <rFont val="Tahoma"/>
            <family val="2"/>
          </rPr>
          <t xml:space="preserve">1. </t>
        </r>
        <r>
          <rPr>
            <b/>
            <sz val="9"/>
            <color indexed="81"/>
            <rFont val="돋움"/>
            <family val="3"/>
            <charset val="129"/>
          </rPr>
          <t>회사차</t>
        </r>
        <r>
          <rPr>
            <b/>
            <sz val="9"/>
            <color indexed="81"/>
            <rFont val="Tahoma"/>
            <family val="2"/>
          </rPr>
          <t>(</t>
        </r>
        <r>
          <rPr>
            <b/>
            <sz val="9"/>
            <color indexed="81"/>
            <rFont val="돋움"/>
            <family val="3"/>
            <charset val="129"/>
          </rPr>
          <t>법인명의</t>
        </r>
        <r>
          <rPr>
            <b/>
            <sz val="9"/>
            <color indexed="81"/>
            <rFont val="Tahoma"/>
            <family val="2"/>
          </rPr>
          <t>) - (</t>
        </r>
        <r>
          <rPr>
            <b/>
            <sz val="9"/>
            <color indexed="81"/>
            <rFont val="돋움"/>
            <family val="3"/>
            <charset val="129"/>
          </rPr>
          <t>고정자산등록의</t>
        </r>
        <r>
          <rPr>
            <b/>
            <sz val="9"/>
            <color indexed="81"/>
            <rFont val="Tahoma"/>
            <family val="2"/>
          </rPr>
          <t xml:space="preserve"> </t>
        </r>
        <r>
          <rPr>
            <b/>
            <sz val="9"/>
            <color indexed="81"/>
            <rFont val="돋움"/>
            <family val="3"/>
            <charset val="129"/>
          </rPr>
          <t>차량운반구</t>
        </r>
        <r>
          <rPr>
            <b/>
            <sz val="9"/>
            <color indexed="81"/>
            <rFont val="Tahoma"/>
            <family val="2"/>
          </rPr>
          <t xml:space="preserve"> </t>
        </r>
        <r>
          <rPr>
            <b/>
            <sz val="9"/>
            <color indexed="81"/>
            <rFont val="돋움"/>
            <family val="3"/>
            <charset val="129"/>
          </rPr>
          <t>참조</t>
        </r>
        <r>
          <rPr>
            <b/>
            <sz val="9"/>
            <color indexed="81"/>
            <rFont val="Tahoma"/>
            <family val="2"/>
          </rPr>
          <t xml:space="preserve">)
2. </t>
        </r>
        <r>
          <rPr>
            <b/>
            <sz val="9"/>
            <color indexed="81"/>
            <rFont val="돋움"/>
            <family val="3"/>
            <charset val="129"/>
          </rPr>
          <t>렌트</t>
        </r>
        <r>
          <rPr>
            <b/>
            <sz val="9"/>
            <color indexed="81"/>
            <rFont val="Tahoma"/>
            <family val="2"/>
          </rPr>
          <t xml:space="preserve"> (</t>
        </r>
        <r>
          <rPr>
            <b/>
            <sz val="9"/>
            <color indexed="81"/>
            <rFont val="돋움"/>
            <family val="3"/>
            <charset val="129"/>
          </rPr>
          <t>렌트</t>
        </r>
        <r>
          <rPr>
            <b/>
            <sz val="9"/>
            <color indexed="81"/>
            <rFont val="Tahoma"/>
            <family val="2"/>
          </rPr>
          <t xml:space="preserve"> </t>
        </r>
        <r>
          <rPr>
            <b/>
            <sz val="9"/>
            <color indexed="81"/>
            <rFont val="돋움"/>
            <family val="3"/>
            <charset val="129"/>
          </rPr>
          <t>계약서</t>
        </r>
        <r>
          <rPr>
            <b/>
            <sz val="9"/>
            <color indexed="81"/>
            <rFont val="Tahoma"/>
            <family val="2"/>
          </rPr>
          <t xml:space="preserve"> </t>
        </r>
        <r>
          <rPr>
            <b/>
            <sz val="9"/>
            <color indexed="81"/>
            <rFont val="돋움"/>
            <family val="3"/>
            <charset val="129"/>
          </rPr>
          <t>참조</t>
        </r>
        <r>
          <rPr>
            <b/>
            <sz val="9"/>
            <color indexed="81"/>
            <rFont val="Tahoma"/>
            <family val="2"/>
          </rPr>
          <t xml:space="preserve">) - </t>
        </r>
        <r>
          <rPr>
            <b/>
            <sz val="9"/>
            <color indexed="81"/>
            <rFont val="돋움"/>
            <family val="3"/>
            <charset val="129"/>
          </rPr>
          <t>차량번호에</t>
        </r>
        <r>
          <rPr>
            <b/>
            <sz val="9"/>
            <color indexed="81"/>
            <rFont val="Tahoma"/>
            <family val="2"/>
          </rPr>
          <t xml:space="preserve"> "</t>
        </r>
        <r>
          <rPr>
            <b/>
            <sz val="9"/>
            <color indexed="81"/>
            <rFont val="돋움"/>
            <family val="3"/>
            <charset val="129"/>
          </rPr>
          <t>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호</t>
        </r>
        <r>
          <rPr>
            <b/>
            <sz val="9"/>
            <color indexed="81"/>
            <rFont val="Tahoma"/>
            <family val="2"/>
          </rPr>
          <t>"</t>
        </r>
        <r>
          <rPr>
            <b/>
            <sz val="9"/>
            <color indexed="81"/>
            <rFont val="돋움"/>
            <family val="3"/>
            <charset val="129"/>
          </rPr>
          <t xml:space="preserve">
</t>
        </r>
        <r>
          <rPr>
            <b/>
            <sz val="9"/>
            <color indexed="81"/>
            <rFont val="Tahoma"/>
            <family val="2"/>
          </rPr>
          <t xml:space="preserve">3. </t>
        </r>
        <r>
          <rPr>
            <b/>
            <sz val="9"/>
            <color indexed="81"/>
            <rFont val="돋움"/>
            <family val="3"/>
            <charset val="129"/>
          </rPr>
          <t>리스</t>
        </r>
        <r>
          <rPr>
            <b/>
            <sz val="9"/>
            <color indexed="81"/>
            <rFont val="Tahoma"/>
            <family val="2"/>
          </rPr>
          <t xml:space="preserve"> (</t>
        </r>
        <r>
          <rPr>
            <b/>
            <sz val="9"/>
            <color indexed="81"/>
            <rFont val="돋움"/>
            <family val="3"/>
            <charset val="129"/>
          </rPr>
          <t>리스</t>
        </r>
        <r>
          <rPr>
            <b/>
            <sz val="9"/>
            <color indexed="81"/>
            <rFont val="Tahoma"/>
            <family val="2"/>
          </rPr>
          <t xml:space="preserve"> </t>
        </r>
        <r>
          <rPr>
            <b/>
            <sz val="9"/>
            <color indexed="81"/>
            <rFont val="돋움"/>
            <family val="3"/>
            <charset val="129"/>
          </rPr>
          <t>계약서</t>
        </r>
        <r>
          <rPr>
            <b/>
            <sz val="9"/>
            <color indexed="81"/>
            <rFont val="Tahoma"/>
            <family val="2"/>
          </rPr>
          <t xml:space="preserve"> </t>
        </r>
        <r>
          <rPr>
            <b/>
            <sz val="9"/>
            <color indexed="81"/>
            <rFont val="돋움"/>
            <family val="3"/>
            <charset val="129"/>
          </rPr>
          <t>참조</t>
        </r>
        <r>
          <rPr>
            <b/>
            <sz val="9"/>
            <color indexed="81"/>
            <rFont val="Tahoma"/>
            <family val="2"/>
          </rPr>
          <t xml:space="preserve">)
</t>
        </r>
      </text>
    </comment>
    <comment ref="A8" authorId="0" shapeId="0" xr:uid="{4F1C573B-7C6C-41DA-96C7-B11F43DB8805}">
      <text>
        <r>
          <rPr>
            <b/>
            <sz val="9"/>
            <color indexed="81"/>
            <rFont val="돋움"/>
            <family val="3"/>
            <charset val="129"/>
          </rPr>
          <t>자동차등록증상의</t>
        </r>
        <r>
          <rPr>
            <b/>
            <sz val="9"/>
            <color indexed="81"/>
            <rFont val="Tahoma"/>
            <family val="2"/>
          </rPr>
          <t xml:space="preserve"> </t>
        </r>
        <r>
          <rPr>
            <b/>
            <sz val="9"/>
            <color indexed="81"/>
            <rFont val="돋움"/>
            <family val="3"/>
            <charset val="129"/>
          </rPr>
          <t>명의
⑨소유자</t>
        </r>
        <r>
          <rPr>
            <b/>
            <sz val="9"/>
            <color indexed="81"/>
            <rFont val="Tahoma"/>
            <family val="2"/>
          </rPr>
          <t>(</t>
        </r>
        <r>
          <rPr>
            <b/>
            <sz val="9"/>
            <color indexed="81"/>
            <rFont val="돋움"/>
            <family val="3"/>
            <charset val="129"/>
          </rPr>
          <t>명치</t>
        </r>
        <r>
          <rPr>
            <b/>
            <sz val="9"/>
            <color indexed="81"/>
            <rFont val="Tahoma"/>
            <family val="2"/>
          </rPr>
          <t>)</t>
        </r>
        <r>
          <rPr>
            <b/>
            <sz val="9"/>
            <color indexed="81"/>
            <rFont val="돋움"/>
            <family val="3"/>
            <charset val="129"/>
          </rPr>
          <t xml:space="preserve">
</t>
        </r>
      </text>
    </comment>
    <comment ref="A10" authorId="0" shapeId="0" xr:uid="{5CB452ED-9787-4C49-A077-26CF07CC2365}">
      <text>
        <r>
          <rPr>
            <b/>
            <sz val="9"/>
            <color indexed="81"/>
            <rFont val="돋움"/>
            <family val="3"/>
            <charset val="129"/>
          </rPr>
          <t>당</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기간</t>
        </r>
        <r>
          <rPr>
            <b/>
            <sz val="9"/>
            <color indexed="81"/>
            <rFont val="Tahoma"/>
            <family val="2"/>
          </rPr>
          <t xml:space="preserve"> </t>
        </r>
        <r>
          <rPr>
            <b/>
            <sz val="9"/>
            <color indexed="81"/>
            <rFont val="돋움"/>
            <family val="3"/>
            <charset val="129"/>
          </rPr>
          <t>중
양도한</t>
        </r>
        <r>
          <rPr>
            <b/>
            <sz val="9"/>
            <color indexed="81"/>
            <rFont val="Tahoma"/>
            <family val="2"/>
          </rPr>
          <t xml:space="preserve"> </t>
        </r>
        <r>
          <rPr>
            <b/>
            <sz val="9"/>
            <color indexed="81"/>
            <rFont val="돋움"/>
            <family val="3"/>
            <charset val="129"/>
          </rPr>
          <t>차량이나
임차</t>
        </r>
        <r>
          <rPr>
            <b/>
            <sz val="9"/>
            <color indexed="81"/>
            <rFont val="Tahoma"/>
            <family val="2"/>
          </rPr>
          <t>(</t>
        </r>
        <r>
          <rPr>
            <b/>
            <sz val="9"/>
            <color indexed="81"/>
            <rFont val="돋움"/>
            <family val="3"/>
            <charset val="129"/>
          </rPr>
          <t>리스·렌트</t>
        </r>
        <r>
          <rPr>
            <b/>
            <sz val="9"/>
            <color indexed="81"/>
            <rFont val="Tahoma"/>
            <family val="2"/>
          </rPr>
          <t>)</t>
        </r>
        <r>
          <rPr>
            <b/>
            <sz val="9"/>
            <color indexed="81"/>
            <rFont val="돋움"/>
            <family val="3"/>
            <charset val="129"/>
          </rPr>
          <t>계약기간</t>
        </r>
        <r>
          <rPr>
            <b/>
            <sz val="9"/>
            <color indexed="81"/>
            <rFont val="Tahoma"/>
            <family val="2"/>
          </rPr>
          <t xml:space="preserve"> </t>
        </r>
        <r>
          <rPr>
            <b/>
            <sz val="9"/>
            <color indexed="81"/>
            <rFont val="돋움"/>
            <family val="3"/>
            <charset val="129"/>
          </rPr>
          <t>종료한</t>
        </r>
        <r>
          <rPr>
            <b/>
            <sz val="9"/>
            <color indexed="81"/>
            <rFont val="Tahoma"/>
            <family val="2"/>
          </rPr>
          <t xml:space="preserve"> </t>
        </r>
        <r>
          <rPr>
            <b/>
            <sz val="9"/>
            <color indexed="81"/>
            <rFont val="돋움"/>
            <family val="3"/>
            <charset val="129"/>
          </rPr>
          <t>일자</t>
        </r>
      </text>
    </comment>
    <comment ref="A11" authorId="0" shapeId="0" xr:uid="{496F1BA7-D71A-44A3-AD39-33D6444B37D6}">
      <text>
        <r>
          <rPr>
            <b/>
            <sz val="9"/>
            <color indexed="81"/>
            <rFont val="돋움"/>
            <family val="3"/>
            <charset val="129"/>
          </rPr>
          <t>가입기간및</t>
        </r>
        <r>
          <rPr>
            <b/>
            <sz val="9"/>
            <color indexed="81"/>
            <rFont val="Tahoma"/>
            <family val="2"/>
          </rPr>
          <t xml:space="preserve"> </t>
        </r>
        <r>
          <rPr>
            <b/>
            <sz val="9"/>
            <color indexed="81"/>
            <rFont val="돋움"/>
            <family val="3"/>
            <charset val="129"/>
          </rPr>
          <t>가입여부</t>
        </r>
        <r>
          <rPr>
            <b/>
            <sz val="9"/>
            <color indexed="81"/>
            <rFont val="Tahoma"/>
            <family val="2"/>
          </rPr>
          <t xml:space="preserve"> </t>
        </r>
        <r>
          <rPr>
            <b/>
            <sz val="9"/>
            <color indexed="81"/>
            <rFont val="돋움"/>
            <family val="3"/>
            <charset val="129"/>
          </rPr>
          <t>매우</t>
        </r>
        <r>
          <rPr>
            <b/>
            <sz val="9"/>
            <color indexed="81"/>
            <rFont val="Tahoma"/>
            <family val="2"/>
          </rPr>
          <t xml:space="preserve"> </t>
        </r>
        <r>
          <rPr>
            <b/>
            <sz val="9"/>
            <color indexed="81"/>
            <rFont val="돋움"/>
            <family val="3"/>
            <charset val="129"/>
          </rPr>
          <t>매우</t>
        </r>
        <r>
          <rPr>
            <b/>
            <sz val="9"/>
            <color indexed="81"/>
            <rFont val="Tahoma"/>
            <family val="2"/>
          </rPr>
          <t xml:space="preserve"> </t>
        </r>
        <r>
          <rPr>
            <b/>
            <sz val="9"/>
            <color indexed="81"/>
            <rFont val="돋움"/>
            <family val="3"/>
            <charset val="129"/>
          </rPr>
          <t>중요하므로
잘</t>
        </r>
        <r>
          <rPr>
            <b/>
            <sz val="9"/>
            <color indexed="81"/>
            <rFont val="Tahoma"/>
            <family val="2"/>
          </rPr>
          <t xml:space="preserve"> </t>
        </r>
        <r>
          <rPr>
            <b/>
            <sz val="9"/>
            <color indexed="81"/>
            <rFont val="돋움"/>
            <family val="3"/>
            <charset val="129"/>
          </rPr>
          <t>선택하셔야</t>
        </r>
        <r>
          <rPr>
            <b/>
            <sz val="9"/>
            <color indexed="81"/>
            <rFont val="Tahoma"/>
            <family val="2"/>
          </rPr>
          <t xml:space="preserve"> </t>
        </r>
        <r>
          <rPr>
            <b/>
            <sz val="9"/>
            <color indexed="81"/>
            <rFont val="돋움"/>
            <family val="3"/>
            <charset val="129"/>
          </rPr>
          <t>합니다</t>
        </r>
        <r>
          <rPr>
            <b/>
            <sz val="9"/>
            <color indexed="81"/>
            <rFont val="Tahoma"/>
            <family val="2"/>
          </rPr>
          <t>.</t>
        </r>
      </text>
    </comment>
    <comment ref="A24" authorId="0" shapeId="0" xr:uid="{536BB615-FD44-4E80-AC34-859DDB8D4C5B}">
      <text>
        <r>
          <rPr>
            <b/>
            <sz val="9"/>
            <color indexed="81"/>
            <rFont val="돋움"/>
            <family val="3"/>
            <charset val="129"/>
          </rPr>
          <t>자사법인명의</t>
        </r>
        <r>
          <rPr>
            <b/>
            <sz val="9"/>
            <color indexed="81"/>
            <rFont val="Tahoma"/>
            <family val="2"/>
          </rPr>
          <t xml:space="preserve"> </t>
        </r>
        <r>
          <rPr>
            <b/>
            <sz val="9"/>
            <color indexed="81"/>
            <rFont val="돋움"/>
            <family val="3"/>
            <charset val="129"/>
          </rPr>
          <t>차량만</t>
        </r>
        <r>
          <rPr>
            <b/>
            <sz val="9"/>
            <color indexed="81"/>
            <rFont val="Tahoma"/>
            <family val="2"/>
          </rPr>
          <t xml:space="preserve"> </t>
        </r>
        <r>
          <rPr>
            <b/>
            <sz val="9"/>
            <color indexed="81"/>
            <rFont val="돋움"/>
            <family val="3"/>
            <charset val="129"/>
          </rPr>
          <t xml:space="preserve">기재
</t>
        </r>
        <r>
          <rPr>
            <b/>
            <sz val="9"/>
            <color indexed="81"/>
            <rFont val="Tahoma"/>
            <family val="2"/>
          </rPr>
          <t>2016.1.1.</t>
        </r>
        <r>
          <rPr>
            <b/>
            <sz val="9"/>
            <color indexed="81"/>
            <rFont val="돋움"/>
            <family val="3"/>
            <charset val="129"/>
          </rPr>
          <t>이후</t>
        </r>
        <r>
          <rPr>
            <b/>
            <sz val="9"/>
            <color indexed="81"/>
            <rFont val="Tahoma"/>
            <family val="2"/>
          </rPr>
          <t xml:space="preserve"> </t>
        </r>
        <r>
          <rPr>
            <b/>
            <sz val="9"/>
            <color indexed="81"/>
            <rFont val="돋움"/>
            <family val="3"/>
            <charset val="129"/>
          </rPr>
          <t>개시하는</t>
        </r>
        <r>
          <rPr>
            <b/>
            <sz val="9"/>
            <color indexed="81"/>
            <rFont val="Tahoma"/>
            <family val="2"/>
          </rPr>
          <t xml:space="preserve"> </t>
        </r>
        <r>
          <rPr>
            <b/>
            <sz val="9"/>
            <color indexed="81"/>
            <rFont val="돋움"/>
            <family val="3"/>
            <charset val="129"/>
          </rPr>
          <t>사업연도에</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정액법과</t>
        </r>
        <r>
          <rPr>
            <b/>
            <sz val="9"/>
            <color indexed="81"/>
            <rFont val="Tahoma"/>
            <family val="2"/>
          </rPr>
          <t xml:space="preserve"> </t>
        </r>
        <r>
          <rPr>
            <b/>
            <sz val="9"/>
            <color indexed="81"/>
            <rFont val="돋움"/>
            <family val="3"/>
            <charset val="129"/>
          </rPr>
          <t>내용연수</t>
        </r>
        <r>
          <rPr>
            <b/>
            <sz val="9"/>
            <color indexed="81"/>
            <rFont val="Tahoma"/>
            <family val="2"/>
          </rPr>
          <t xml:space="preserve"> 5</t>
        </r>
        <r>
          <rPr>
            <b/>
            <sz val="9"/>
            <color indexed="81"/>
            <rFont val="돋움"/>
            <family val="3"/>
            <charset val="129"/>
          </rPr>
          <t>년을</t>
        </r>
        <r>
          <rPr>
            <b/>
            <sz val="9"/>
            <color indexed="81"/>
            <rFont val="Tahoma"/>
            <family val="2"/>
          </rPr>
          <t xml:space="preserve"> </t>
        </r>
        <r>
          <rPr>
            <b/>
            <sz val="9"/>
            <color indexed="81"/>
            <rFont val="돋움"/>
            <family val="3"/>
            <charset val="129"/>
          </rPr>
          <t>적용하여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한다</t>
        </r>
        <r>
          <rPr>
            <b/>
            <sz val="9"/>
            <color indexed="81"/>
            <rFont val="Tahoma"/>
            <family val="2"/>
          </rPr>
          <t>.</t>
        </r>
      </text>
    </comment>
    <comment ref="A26" authorId="0" shapeId="0" xr:uid="{A44200D7-3AE3-4F92-8AEA-B95D4A9D93D8}">
      <text>
        <r>
          <rPr>
            <b/>
            <sz val="9"/>
            <color indexed="81"/>
            <rFont val="돋움"/>
            <family val="3"/>
            <charset val="129"/>
          </rPr>
          <t>■</t>
        </r>
        <r>
          <rPr>
            <b/>
            <sz val="9"/>
            <color indexed="81"/>
            <rFont val="Tahoma"/>
            <family val="2"/>
          </rPr>
          <t xml:space="preserve"> </t>
        </r>
        <r>
          <rPr>
            <b/>
            <sz val="9"/>
            <color indexed="81"/>
            <rFont val="돋움"/>
            <family val="3"/>
            <charset val="129"/>
          </rPr>
          <t>임차차량의</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t>
        </r>
        <r>
          <rPr>
            <b/>
            <sz val="9"/>
            <color indexed="81"/>
            <rFont val="돋움"/>
            <family val="3"/>
            <charset val="129"/>
          </rPr>
          <t>계산방법
①</t>
        </r>
        <r>
          <rPr>
            <b/>
            <sz val="9"/>
            <color indexed="81"/>
            <rFont val="Tahoma"/>
            <family val="2"/>
          </rPr>
          <t xml:space="preserve"> </t>
        </r>
        <r>
          <rPr>
            <b/>
            <sz val="9"/>
            <color indexed="81"/>
            <rFont val="돋움"/>
            <family val="3"/>
            <charset val="129"/>
          </rPr>
          <t xml:space="preserve">리스차량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리스차량의</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 </t>
        </r>
        <r>
          <rPr>
            <b/>
            <sz val="9"/>
            <color indexed="81"/>
            <rFont val="돋움"/>
            <family val="3"/>
            <charset val="129"/>
          </rPr>
          <t>임차료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 xml:space="preserve">수선유지비
</t>
        </r>
        <r>
          <rPr>
            <b/>
            <sz val="9"/>
            <color indexed="81"/>
            <rFont val="Tahoma"/>
            <family val="2"/>
          </rPr>
          <t xml:space="preserve">       </t>
        </r>
        <r>
          <rPr>
            <b/>
            <sz val="9"/>
            <color indexed="81"/>
            <rFont val="돋움"/>
            <family val="3"/>
            <charset val="129"/>
          </rPr>
          <t>다만</t>
        </r>
        <r>
          <rPr>
            <b/>
            <sz val="9"/>
            <color indexed="81"/>
            <rFont val="Tahoma"/>
            <family val="2"/>
          </rPr>
          <t>,</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임차료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 X 93%</t>
        </r>
        <r>
          <rPr>
            <b/>
            <sz val="9"/>
            <color indexed="81"/>
            <rFont val="돋움"/>
            <family val="3"/>
            <charset val="129"/>
          </rPr>
          <t xml:space="preserve">
</t>
        </r>
        <r>
          <rPr>
            <b/>
            <sz val="9"/>
            <color indexed="81"/>
            <rFont val="Tahoma"/>
            <family val="2"/>
          </rPr>
          <t xml:space="preserve">   </t>
        </r>
        <r>
          <rPr>
            <b/>
            <sz val="9"/>
            <color indexed="81"/>
            <rFont val="돋움"/>
            <family val="3"/>
            <charset val="129"/>
          </rPr>
          <t>리스료</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수선유지를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 xml:space="preserve">금액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리스료의</t>
        </r>
        <r>
          <rPr>
            <b/>
            <sz val="9"/>
            <color indexed="81"/>
            <rFont val="Tahoma"/>
            <family val="2"/>
          </rPr>
          <t xml:space="preserve"> 100%
   </t>
        </r>
        <r>
          <rPr>
            <b/>
            <sz val="9"/>
            <color indexed="81"/>
            <rFont val="돋움"/>
            <family val="3"/>
            <charset val="129"/>
          </rPr>
          <t>나</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연간리스료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 xml:space="preserve">) x 7%])     &lt;-  </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
③</t>
        </r>
        <r>
          <rPr>
            <b/>
            <sz val="9"/>
            <color indexed="81"/>
            <rFont val="Tahoma"/>
            <family val="2"/>
          </rPr>
          <t xml:space="preserve"> </t>
        </r>
        <r>
          <rPr>
            <b/>
            <sz val="9"/>
            <color indexed="81"/>
            <rFont val="돋움"/>
            <family val="3"/>
            <charset val="129"/>
          </rPr>
          <t>렌트</t>
        </r>
        <r>
          <rPr>
            <b/>
            <sz val="9"/>
            <color indexed="81"/>
            <rFont val="Tahoma"/>
            <family val="2"/>
          </rPr>
          <t>(</t>
        </r>
        <r>
          <rPr>
            <b/>
            <sz val="9"/>
            <color indexed="81"/>
            <rFont val="돋움"/>
            <family val="3"/>
            <charset val="129"/>
          </rPr>
          <t>허</t>
        </r>
        <r>
          <rPr>
            <b/>
            <sz val="9"/>
            <color indexed="81"/>
            <rFont val="Tahoma"/>
            <family val="2"/>
          </rPr>
          <t>.</t>
        </r>
        <r>
          <rPr>
            <b/>
            <sz val="9"/>
            <color indexed="81"/>
            <rFont val="돋움"/>
            <family val="3"/>
            <charset val="129"/>
          </rPr>
          <t>하</t>
        </r>
        <r>
          <rPr>
            <b/>
            <sz val="9"/>
            <color indexed="81"/>
            <rFont val="Tahoma"/>
            <family val="2"/>
          </rPr>
          <t>.</t>
        </r>
        <r>
          <rPr>
            <b/>
            <sz val="9"/>
            <color indexed="81"/>
            <rFont val="돋움"/>
            <family val="3"/>
            <charset val="129"/>
          </rPr>
          <t>호</t>
        </r>
        <r>
          <rPr>
            <b/>
            <sz val="9"/>
            <color indexed="81"/>
            <rFont val="Tahoma"/>
            <family val="2"/>
          </rPr>
          <t>)</t>
        </r>
        <r>
          <rPr>
            <b/>
            <sz val="9"/>
            <color indexed="81"/>
            <rFont val="돋움"/>
            <family val="3"/>
            <charset val="129"/>
          </rPr>
          <t>차량은</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렌트료의</t>
        </r>
        <r>
          <rPr>
            <b/>
            <sz val="9"/>
            <color indexed="81"/>
            <rFont val="Tahoma"/>
            <family val="2"/>
          </rPr>
          <t xml:space="preserve"> 70%
    </t>
        </r>
        <r>
          <rPr>
            <b/>
            <sz val="9"/>
            <color indexed="81"/>
            <rFont val="돋움"/>
            <family val="3"/>
            <charset val="129"/>
          </rPr>
          <t>렌트차량의</t>
        </r>
        <r>
          <rPr>
            <b/>
            <sz val="9"/>
            <color indexed="81"/>
            <rFont val="Tahoma"/>
            <family val="2"/>
          </rPr>
          <t xml:space="preserve"> </t>
        </r>
        <r>
          <rPr>
            <b/>
            <sz val="9"/>
            <color indexed="81"/>
            <rFont val="돋움"/>
            <family val="3"/>
            <charset val="129"/>
          </rPr>
          <t>감가상각비상당액</t>
        </r>
        <r>
          <rPr>
            <b/>
            <sz val="9"/>
            <color indexed="81"/>
            <rFont val="Tahoma"/>
            <family val="2"/>
          </rPr>
          <t xml:space="preserve"> = </t>
        </r>
        <r>
          <rPr>
            <b/>
            <sz val="9"/>
            <color indexed="81"/>
            <rFont val="돋움"/>
            <family val="3"/>
            <charset val="129"/>
          </rPr>
          <t>승용차임차료</t>
        </r>
        <r>
          <rPr>
            <b/>
            <sz val="9"/>
            <color indexed="81"/>
            <rFont val="Tahoma"/>
            <family val="2"/>
          </rPr>
          <t xml:space="preserve"> X 70%
</t>
        </r>
        <r>
          <rPr>
            <b/>
            <sz val="9"/>
            <color indexed="81"/>
            <rFont val="돋움"/>
            <family val="3"/>
            <charset val="129"/>
          </rPr>
          <t>※</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상당액은</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비용처리가</t>
        </r>
        <r>
          <rPr>
            <b/>
            <sz val="9"/>
            <color indexed="81"/>
            <rFont val="Tahoma"/>
            <family val="2"/>
          </rPr>
          <t xml:space="preserve"> </t>
        </r>
        <r>
          <rPr>
            <b/>
            <sz val="9"/>
            <color indexed="81"/>
            <rFont val="돋움"/>
            <family val="3"/>
            <charset val="129"/>
          </rPr>
          <t>이루어지기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구하는</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아니라</t>
        </r>
        <r>
          <rPr>
            <b/>
            <sz val="9"/>
            <color indexed="81"/>
            <rFont val="Tahoma"/>
            <family val="2"/>
          </rPr>
          <t xml:space="preserve"> </t>
        </r>
        <r>
          <rPr>
            <b/>
            <sz val="9"/>
            <color indexed="81"/>
            <rFont val="돋움"/>
            <family val="3"/>
            <charset val="129"/>
          </rPr>
          <t>사적사용비율만큼</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감가상각상당액</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비용금액이</t>
        </r>
        <r>
          <rPr>
            <b/>
            <sz val="9"/>
            <color indexed="81"/>
            <rFont val="Tahoma"/>
            <family val="2"/>
          </rPr>
          <t xml:space="preserve"> 
    </t>
        </r>
        <r>
          <rPr>
            <b/>
            <sz val="9"/>
            <color indexed="81"/>
            <rFont val="돋움"/>
            <family val="3"/>
            <charset val="129"/>
          </rPr>
          <t>부인하기</t>
        </r>
        <r>
          <rPr>
            <b/>
            <sz val="9"/>
            <color indexed="81"/>
            <rFont val="Tahoma"/>
            <family val="2"/>
          </rPr>
          <t xml:space="preserve"> </t>
        </r>
        <r>
          <rPr>
            <b/>
            <sz val="9"/>
            <color indexed="81"/>
            <rFont val="돋움"/>
            <family val="3"/>
            <charset val="129"/>
          </rPr>
          <t>위해서</t>
        </r>
        <r>
          <rPr>
            <b/>
            <sz val="9"/>
            <color indexed="81"/>
            <rFont val="Tahoma"/>
            <family val="2"/>
          </rPr>
          <t xml:space="preserve"> </t>
        </r>
        <r>
          <rPr>
            <b/>
            <sz val="9"/>
            <color indexed="81"/>
            <rFont val="돋움"/>
            <family val="3"/>
            <charset val="129"/>
          </rPr>
          <t>구하는</t>
        </r>
        <r>
          <rPr>
            <b/>
            <sz val="9"/>
            <color indexed="81"/>
            <rFont val="Tahoma"/>
            <family val="2"/>
          </rPr>
          <t xml:space="preserve"> </t>
        </r>
        <r>
          <rPr>
            <b/>
            <sz val="9"/>
            <color indexed="81"/>
            <rFont val="돋움"/>
            <family val="3"/>
            <charset val="129"/>
          </rPr>
          <t>금액이므로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수록</t>
        </r>
        <r>
          <rPr>
            <b/>
            <sz val="9"/>
            <color indexed="81"/>
            <rFont val="Tahoma"/>
            <family val="2"/>
          </rPr>
          <t xml:space="preserve"> </t>
        </r>
        <r>
          <rPr>
            <b/>
            <sz val="9"/>
            <color indexed="81"/>
            <rFont val="돋움"/>
            <family val="3"/>
            <charset val="129"/>
          </rPr>
          <t>좋을듯</t>
        </r>
        <r>
          <rPr>
            <b/>
            <sz val="9"/>
            <color indexed="81"/>
            <rFont val="Tahoma"/>
            <family val="2"/>
          </rPr>
          <t>(</t>
        </r>
        <r>
          <rPr>
            <b/>
            <sz val="9"/>
            <color indexed="81"/>
            <rFont val="돋움"/>
            <family val="3"/>
            <charset val="129"/>
          </rPr>
          <t>맞나</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리스차량</t>
        </r>
        <r>
          <rPr>
            <b/>
            <sz val="9"/>
            <color indexed="81"/>
            <rFont val="Tahoma"/>
            <family val="2"/>
          </rPr>
          <t xml:space="preserve"> </t>
        </r>
        <r>
          <rPr>
            <b/>
            <sz val="9"/>
            <color indexed="81"/>
            <rFont val="돋움"/>
            <family val="3"/>
            <charset val="129"/>
          </rPr>
          <t>연간리스료중</t>
        </r>
        <r>
          <rPr>
            <b/>
            <sz val="9"/>
            <color indexed="81"/>
            <rFont val="Tahoma"/>
            <family val="2"/>
          </rPr>
          <t xml:space="preserve">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구분하는</t>
        </r>
        <r>
          <rPr>
            <b/>
            <sz val="9"/>
            <color indexed="81"/>
            <rFont val="Tahoma"/>
            <family val="2"/>
          </rPr>
          <t xml:space="preserve"> </t>
        </r>
        <r>
          <rPr>
            <b/>
            <sz val="9"/>
            <color indexed="81"/>
            <rFont val="돋움"/>
            <family val="3"/>
            <charset val="129"/>
          </rPr>
          <t>게</t>
        </r>
        <r>
          <rPr>
            <b/>
            <sz val="9"/>
            <color indexed="81"/>
            <rFont val="Tahoma"/>
            <family val="2"/>
          </rPr>
          <t xml:space="preserve"> </t>
        </r>
        <r>
          <rPr>
            <b/>
            <sz val="9"/>
            <color indexed="81"/>
            <rFont val="돋움"/>
            <family val="3"/>
            <charset val="129"/>
          </rPr>
          <t>좋음</t>
        </r>
        <r>
          <rPr>
            <b/>
            <sz val="9"/>
            <color indexed="81"/>
            <rFont val="Tahoma"/>
            <family val="2"/>
          </rPr>
          <t xml:space="preserve"> (</t>
        </r>
        <r>
          <rPr>
            <b/>
            <sz val="9"/>
            <color indexed="81"/>
            <rFont val="돋움"/>
            <family val="3"/>
            <charset val="129"/>
          </rPr>
          <t>리스회사</t>
        </r>
        <r>
          <rPr>
            <b/>
            <sz val="9"/>
            <color indexed="81"/>
            <rFont val="Tahoma"/>
            <family val="2"/>
          </rPr>
          <t xml:space="preserve"> </t>
        </r>
        <r>
          <rPr>
            <b/>
            <sz val="9"/>
            <color indexed="81"/>
            <rFont val="돋움"/>
            <family val="3"/>
            <charset val="129"/>
          </rPr>
          <t>문의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여신전문금융업법」</t>
        </r>
        <r>
          <rPr>
            <b/>
            <sz val="9"/>
            <color indexed="81"/>
            <rFont val="Tahoma"/>
            <family val="2"/>
          </rPr>
          <t xml:space="preserve"> </t>
        </r>
        <r>
          <rPr>
            <b/>
            <sz val="9"/>
            <color indexed="81"/>
            <rFont val="돋움"/>
            <family val="3"/>
            <charset val="129"/>
          </rPr>
          <t>제</t>
        </r>
        <r>
          <rPr>
            <b/>
            <sz val="9"/>
            <color indexed="81"/>
            <rFont val="Tahoma"/>
            <family val="2"/>
          </rPr>
          <t xml:space="preserve"> 3</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 xml:space="preserve"> 2</t>
        </r>
        <r>
          <rPr>
            <b/>
            <sz val="9"/>
            <color indexed="81"/>
            <rFont val="돋움"/>
            <family val="3"/>
            <charset val="129"/>
          </rPr>
          <t>항에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등록한</t>
        </r>
        <r>
          <rPr>
            <b/>
            <sz val="9"/>
            <color indexed="81"/>
            <rFont val="Tahoma"/>
            <family val="2"/>
          </rPr>
          <t xml:space="preserve"> </t>
        </r>
        <r>
          <rPr>
            <b/>
            <sz val="9"/>
            <color indexed="81"/>
            <rFont val="돋움"/>
            <family val="3"/>
            <charset val="129"/>
          </rPr>
          <t>차량대여자로부터</t>
        </r>
        <r>
          <rPr>
            <b/>
            <sz val="9"/>
            <color indexed="81"/>
            <rFont val="Tahoma"/>
            <family val="2"/>
          </rPr>
          <t xml:space="preserve"> </t>
        </r>
        <r>
          <rPr>
            <b/>
            <sz val="9"/>
            <color indexed="81"/>
            <rFont val="돋움"/>
            <family val="3"/>
            <charset val="129"/>
          </rPr>
          <t>리스대여받은</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상당액은</t>
        </r>
        <r>
          <rPr>
            <b/>
            <sz val="9"/>
            <color indexed="81"/>
            <rFont val="Tahoma"/>
            <family val="2"/>
          </rPr>
          <t xml:space="preserve"> </t>
        </r>
        <r>
          <rPr>
            <b/>
            <sz val="9"/>
            <color indexed="81"/>
            <rFont val="돋움"/>
            <family val="3"/>
            <charset val="129"/>
          </rPr>
          <t>리스료에</t>
        </r>
        <r>
          <rPr>
            <b/>
            <sz val="9"/>
            <color indexed="81"/>
            <rFont val="Tahoma"/>
            <family val="2"/>
          </rPr>
          <t xml:space="preserve"> </t>
        </r>
        <r>
          <rPr>
            <b/>
            <sz val="9"/>
            <color indexed="81"/>
            <rFont val="돋움"/>
            <family val="3"/>
            <charset val="129"/>
          </rPr>
          <t>포함된
자동차세</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감가상각비상당액이</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따로</t>
        </r>
        <r>
          <rPr>
            <b/>
            <sz val="9"/>
            <color indexed="81"/>
            <rFont val="Tahoma"/>
            <family val="2"/>
          </rPr>
          <t xml:space="preserve"> </t>
        </r>
        <r>
          <rPr>
            <b/>
            <sz val="9"/>
            <color indexed="81"/>
            <rFont val="돋움"/>
            <family val="3"/>
            <charset val="129"/>
          </rPr>
          <t>구분하는</t>
        </r>
        <r>
          <rPr>
            <b/>
            <sz val="9"/>
            <color indexed="81"/>
            <rFont val="Tahoma"/>
            <family val="2"/>
          </rPr>
          <t xml:space="preserve"> </t>
        </r>
        <r>
          <rPr>
            <b/>
            <sz val="9"/>
            <color indexed="81"/>
            <rFont val="돋움"/>
            <family val="3"/>
            <charset val="129"/>
          </rPr>
          <t>계산이</t>
        </r>
        <r>
          <rPr>
            <b/>
            <sz val="9"/>
            <color indexed="81"/>
            <rFont val="Tahoma"/>
            <family val="2"/>
          </rPr>
          <t xml:space="preserve"> </t>
        </r>
        <r>
          <rPr>
            <b/>
            <sz val="9"/>
            <color indexed="81"/>
            <rFont val="돋움"/>
            <family val="3"/>
            <charset val="129"/>
          </rPr>
          <t>명확하지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시에는</t>
        </r>
        <r>
          <rPr>
            <b/>
            <sz val="9"/>
            <color indexed="81"/>
            <rFont val="Tahoma"/>
            <family val="2"/>
          </rPr>
          <t xml:space="preserve"> </t>
        </r>
        <r>
          <rPr>
            <b/>
            <sz val="9"/>
            <color indexed="81"/>
            <rFont val="돋움"/>
            <family val="3"/>
            <charset val="129"/>
          </rPr>
          <t>리스료의</t>
        </r>
        <r>
          <rPr>
            <b/>
            <sz val="9"/>
            <color indexed="81"/>
            <rFont val="Tahoma"/>
            <family val="2"/>
          </rPr>
          <t xml:space="preserve"> 7%</t>
        </r>
        <r>
          <rPr>
            <b/>
            <sz val="9"/>
            <color indexed="81"/>
            <rFont val="돋움"/>
            <family val="3"/>
            <charset val="129"/>
          </rPr>
          <t>를
인정하고</t>
        </r>
        <r>
          <rPr>
            <b/>
            <sz val="9"/>
            <color indexed="81"/>
            <rFont val="Tahoma"/>
            <family val="2"/>
          </rPr>
          <t xml:space="preserve"> </t>
        </r>
        <r>
          <rPr>
            <b/>
            <sz val="9"/>
            <color indexed="81"/>
            <rFont val="돋움"/>
            <family val="3"/>
            <charset val="129"/>
          </rPr>
          <t>리스료의</t>
        </r>
        <r>
          <rPr>
            <b/>
            <sz val="9"/>
            <color indexed="81"/>
            <rFont val="Tahoma"/>
            <family val="2"/>
          </rPr>
          <t xml:space="preserve"> 93%</t>
        </r>
        <r>
          <rPr>
            <b/>
            <sz val="9"/>
            <color indexed="81"/>
            <rFont val="돋움"/>
            <family val="3"/>
            <charset val="129"/>
          </rPr>
          <t>가</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상당액으로</t>
        </r>
        <r>
          <rPr>
            <b/>
            <sz val="9"/>
            <color indexed="81"/>
            <rFont val="Tahoma"/>
            <family val="2"/>
          </rPr>
          <t xml:space="preserve"> </t>
        </r>
        <r>
          <rPr>
            <b/>
            <sz val="9"/>
            <color indexed="81"/>
            <rFont val="돋움"/>
            <family val="3"/>
            <charset val="129"/>
          </rPr>
          <t>산정해서</t>
        </r>
        <r>
          <rPr>
            <b/>
            <sz val="9"/>
            <color indexed="81"/>
            <rFont val="Tahoma"/>
            <family val="2"/>
          </rPr>
          <t xml:space="preserve"> </t>
        </r>
        <r>
          <rPr>
            <b/>
            <sz val="9"/>
            <color indexed="81"/>
            <rFont val="돋움"/>
            <family val="3"/>
            <charset val="129"/>
          </rPr>
          <t>세무조정하게</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기타의</t>
        </r>
        <r>
          <rPr>
            <b/>
            <sz val="9"/>
            <color indexed="81"/>
            <rFont val="Tahoma"/>
            <family val="2"/>
          </rPr>
          <t xml:space="preserve"> </t>
        </r>
        <r>
          <rPr>
            <b/>
            <sz val="9"/>
            <color indexed="81"/>
            <rFont val="돋움"/>
            <family val="3"/>
            <charset val="129"/>
          </rPr>
          <t>「여객자동차</t>
        </r>
        <r>
          <rPr>
            <b/>
            <sz val="9"/>
            <color indexed="81"/>
            <rFont val="Tahoma"/>
            <family val="2"/>
          </rPr>
          <t xml:space="preserve"> </t>
        </r>
        <r>
          <rPr>
            <b/>
            <sz val="9"/>
            <color indexed="81"/>
            <rFont val="돋움"/>
            <family val="3"/>
            <charset val="129"/>
          </rPr>
          <t>운수사업업」에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대여업자로</t>
        </r>
        <r>
          <rPr>
            <b/>
            <sz val="9"/>
            <color indexed="81"/>
            <rFont val="Tahoma"/>
            <family val="2"/>
          </rPr>
          <t xml:space="preserve"> </t>
        </r>
        <r>
          <rPr>
            <b/>
            <sz val="9"/>
            <color indexed="81"/>
            <rFont val="돋움"/>
            <family val="3"/>
            <charset val="129"/>
          </rPr>
          <t>부터</t>
        </r>
        <r>
          <rPr>
            <b/>
            <sz val="9"/>
            <color indexed="81"/>
            <rFont val="Tahoma"/>
            <family val="2"/>
          </rPr>
          <t xml:space="preserve"> </t>
        </r>
        <r>
          <rPr>
            <b/>
            <sz val="9"/>
            <color indexed="81"/>
            <rFont val="돋움"/>
            <family val="3"/>
            <charset val="129"/>
          </rPr>
          <t>임차한</t>
        </r>
        <r>
          <rPr>
            <b/>
            <sz val="9"/>
            <color indexed="81"/>
            <rFont val="Tahoma"/>
            <family val="2"/>
          </rPr>
          <t xml:space="preserve"> </t>
        </r>
        <r>
          <rPr>
            <b/>
            <sz val="9"/>
            <color indexed="81"/>
            <rFont val="돋움"/>
            <family val="3"/>
            <charset val="129"/>
          </rPr>
          <t>렌터카의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일률적으로</t>
        </r>
        <r>
          <rPr>
            <b/>
            <sz val="9"/>
            <color indexed="81"/>
            <rFont val="Tahoma"/>
            <family val="2"/>
          </rPr>
          <t xml:space="preserve"> </t>
        </r>
        <r>
          <rPr>
            <b/>
            <sz val="9"/>
            <color indexed="81"/>
            <rFont val="돋움"/>
            <family val="3"/>
            <charset val="129"/>
          </rPr>
          <t>임차료의</t>
        </r>
        <r>
          <rPr>
            <b/>
            <sz val="9"/>
            <color indexed="81"/>
            <rFont val="Tahoma"/>
            <family val="2"/>
          </rPr>
          <t xml:space="preserve"> 70%</t>
        </r>
        <r>
          <rPr>
            <b/>
            <sz val="9"/>
            <color indexed="81"/>
            <rFont val="돋움"/>
            <family val="3"/>
            <charset val="129"/>
          </rPr>
          <t>를</t>
        </r>
        <r>
          <rPr>
            <b/>
            <sz val="9"/>
            <color indexed="81"/>
            <rFont val="Tahoma"/>
            <family val="2"/>
          </rPr>
          <t xml:space="preserve"> </t>
        </r>
        <r>
          <rPr>
            <b/>
            <sz val="9"/>
            <color indexed="81"/>
            <rFont val="돋움"/>
            <family val="3"/>
            <charset val="129"/>
          </rPr>
          <t>감가상각비상당액으로</t>
        </r>
        <r>
          <rPr>
            <b/>
            <sz val="9"/>
            <color indexed="81"/>
            <rFont val="Tahoma"/>
            <family val="2"/>
          </rPr>
          <t xml:space="preserve"> </t>
        </r>
        <r>
          <rPr>
            <b/>
            <sz val="9"/>
            <color indexed="81"/>
            <rFont val="돋움"/>
            <family val="3"/>
            <charset val="129"/>
          </rPr>
          <t xml:space="preserve">본다
</t>
        </r>
        <r>
          <rPr>
            <b/>
            <sz val="9"/>
            <color indexed="81"/>
            <rFont val="Tahoma"/>
            <family val="2"/>
          </rPr>
          <t xml:space="preserve">
 </t>
        </r>
      </text>
    </comment>
    <comment ref="A28" authorId="0" shapeId="0" xr:uid="{E1C290A7-F047-4693-958E-6C65EE97A8EB}">
      <text>
        <r>
          <rPr>
            <b/>
            <sz val="9"/>
            <color indexed="81"/>
            <rFont val="돋움"/>
            <family val="3"/>
            <charset val="129"/>
          </rPr>
          <t>주의</t>
        </r>
        <r>
          <rPr>
            <b/>
            <sz val="9"/>
            <color indexed="81"/>
            <rFont val="Tahoma"/>
            <family val="2"/>
          </rPr>
          <t xml:space="preserve"> </t>
        </r>
        <r>
          <rPr>
            <b/>
            <sz val="9"/>
            <color indexed="81"/>
            <rFont val="돋움"/>
            <family val="3"/>
            <charset val="129"/>
          </rPr>
          <t>당해사업연도</t>
        </r>
        <r>
          <rPr>
            <b/>
            <sz val="9"/>
            <color indexed="81"/>
            <rFont val="Tahoma"/>
            <family val="2"/>
          </rPr>
          <t xml:space="preserve"> </t>
        </r>
        <r>
          <rPr>
            <b/>
            <sz val="9"/>
            <color indexed="81"/>
            <rFont val="돋움"/>
            <family val="3"/>
            <charset val="129"/>
          </rPr>
          <t>기간계산한</t>
        </r>
        <r>
          <rPr>
            <b/>
            <sz val="9"/>
            <color indexed="81"/>
            <rFont val="Tahoma"/>
            <family val="2"/>
          </rPr>
          <t xml:space="preserve"> </t>
        </r>
        <r>
          <rPr>
            <b/>
            <sz val="9"/>
            <color indexed="81"/>
            <rFont val="돋움"/>
            <family val="3"/>
            <charset val="129"/>
          </rPr>
          <t>보험료
전년도</t>
        </r>
        <r>
          <rPr>
            <b/>
            <sz val="9"/>
            <color indexed="81"/>
            <rFont val="Tahoma"/>
            <family val="2"/>
          </rPr>
          <t xml:space="preserve"> </t>
        </r>
        <r>
          <rPr>
            <b/>
            <sz val="9"/>
            <color indexed="81"/>
            <rFont val="돋움"/>
            <family val="3"/>
            <charset val="129"/>
          </rPr>
          <t>넘어온</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차량별</t>
        </r>
        <r>
          <rPr>
            <b/>
            <sz val="9"/>
            <color indexed="81"/>
            <rFont val="Tahoma"/>
            <family val="2"/>
          </rPr>
          <t xml:space="preserve"> </t>
        </r>
        <r>
          <rPr>
            <b/>
            <sz val="9"/>
            <color indexed="81"/>
            <rFont val="돋움"/>
            <family val="3"/>
            <charset val="129"/>
          </rPr>
          <t>선급비용</t>
        </r>
        <r>
          <rPr>
            <b/>
            <sz val="9"/>
            <color indexed="81"/>
            <rFont val="Tahoma"/>
            <family val="2"/>
          </rPr>
          <t xml:space="preserve">  </t>
        </r>
        <r>
          <rPr>
            <b/>
            <sz val="9"/>
            <color indexed="81"/>
            <rFont val="돋움"/>
            <family val="3"/>
            <charset val="129"/>
          </rPr>
          <t>재수정분개금액</t>
        </r>
        <r>
          <rPr>
            <b/>
            <sz val="9"/>
            <color indexed="81"/>
            <rFont val="Tahoma"/>
            <family val="2"/>
          </rPr>
          <t xml:space="preserve"> + </t>
        </r>
        <r>
          <rPr>
            <b/>
            <sz val="9"/>
            <color indexed="81"/>
            <rFont val="돋움"/>
            <family val="3"/>
            <charset val="129"/>
          </rPr>
          <t>당해연도</t>
        </r>
        <r>
          <rPr>
            <b/>
            <sz val="9"/>
            <color indexed="81"/>
            <rFont val="Tahoma"/>
            <family val="2"/>
          </rPr>
          <t xml:space="preserve"> </t>
        </r>
        <r>
          <rPr>
            <b/>
            <sz val="9"/>
            <color indexed="81"/>
            <rFont val="돋움"/>
            <family val="3"/>
            <charset val="129"/>
          </rPr>
          <t>보험료</t>
        </r>
        <r>
          <rPr>
            <b/>
            <sz val="9"/>
            <color indexed="81"/>
            <rFont val="Tahoma"/>
            <family val="2"/>
          </rPr>
          <t xml:space="preserve"> -  </t>
        </r>
        <r>
          <rPr>
            <b/>
            <sz val="9"/>
            <color indexed="81"/>
            <rFont val="돋움"/>
            <family val="3"/>
            <charset val="129"/>
          </rPr>
          <t>선급비용을</t>
        </r>
        <r>
          <rPr>
            <b/>
            <sz val="9"/>
            <color indexed="81"/>
            <rFont val="Tahoma"/>
            <family val="2"/>
          </rPr>
          <t xml:space="preserve"> </t>
        </r>
        <r>
          <rPr>
            <b/>
            <sz val="9"/>
            <color indexed="81"/>
            <rFont val="돋움"/>
            <family val="3"/>
            <charset val="129"/>
          </rPr>
          <t>뺀금액</t>
        </r>
        <r>
          <rPr>
            <b/>
            <sz val="9"/>
            <color indexed="81"/>
            <rFont val="Tahoma"/>
            <family val="2"/>
          </rPr>
          <t xml:space="preserve"> </t>
        </r>
      </text>
    </comment>
    <comment ref="A29" authorId="0" shapeId="0" xr:uid="{3A819517-DA7E-4C69-AC5E-FB309135A416}">
      <text>
        <r>
          <rPr>
            <b/>
            <sz val="9"/>
            <color indexed="81"/>
            <rFont val="돋움"/>
            <family val="3"/>
            <charset val="129"/>
          </rPr>
          <t>세금과공과 계정 or WETAX 지방세 납부확인서
로그인 후 메뉴 - 납부결과 - 납부확인서 출력 - 납부일자를 2018.1.1~ 현재까지 하여 조회</t>
        </r>
      </text>
    </comment>
    <comment ref="A31" authorId="0" shapeId="0" xr:uid="{8DFA8E42-07AA-4DAA-88D0-38AB3E305D20}">
      <text>
        <r>
          <rPr>
            <b/>
            <sz val="9"/>
            <color indexed="81"/>
            <rFont val="돋움"/>
            <family val="3"/>
            <charset val="129"/>
          </rPr>
          <t>여비교통비</t>
        </r>
        <r>
          <rPr>
            <b/>
            <sz val="9"/>
            <color indexed="81"/>
            <rFont val="Tahoma"/>
            <family val="2"/>
          </rPr>
          <t>,</t>
        </r>
        <r>
          <rPr>
            <b/>
            <sz val="9"/>
            <color indexed="81"/>
            <rFont val="돋움"/>
            <family val="3"/>
            <charset val="129"/>
          </rPr>
          <t>이자비용</t>
        </r>
        <r>
          <rPr>
            <b/>
            <sz val="9"/>
            <color indexed="81"/>
            <rFont val="돋움"/>
            <family val="3"/>
            <charset val="129"/>
          </rPr>
          <t xml:space="preserve">
통행료·금융리스부채에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이자비용</t>
        </r>
        <r>
          <rPr>
            <b/>
            <sz val="9"/>
            <color indexed="81"/>
            <rFont val="Tahoma"/>
            <family val="2"/>
          </rPr>
          <t xml:space="preserve"> </t>
        </r>
        <r>
          <rPr>
            <b/>
            <sz val="9"/>
            <color indexed="81"/>
            <rFont val="돋움"/>
            <family val="3"/>
            <charset val="129"/>
          </rPr>
          <t>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2" authorId="0" shapeId="0" xr:uid="{4AAD2A78-B667-452E-81E2-B0519F68FE87}">
      <text>
        <r>
          <rPr>
            <b/>
            <sz val="9"/>
            <color indexed="81"/>
            <rFont val="돋움"/>
            <family val="3"/>
            <charset val="129"/>
          </rPr>
          <t>「법인세법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조의</t>
        </r>
        <r>
          <rPr>
            <b/>
            <sz val="9"/>
            <color indexed="81"/>
            <rFont val="Tahoma"/>
            <family val="2"/>
          </rPr>
          <t>2</t>
        </r>
        <r>
          <rPr>
            <b/>
            <sz val="9"/>
            <color indexed="81"/>
            <rFont val="돋움"/>
            <family val="3"/>
            <charset val="129"/>
          </rPr>
          <t>제</t>
        </r>
        <r>
          <rPr>
            <b/>
            <sz val="9"/>
            <color indexed="81"/>
            <rFont val="Tahoma"/>
            <family val="2"/>
          </rPr>
          <t>4</t>
        </r>
        <r>
          <rPr>
            <b/>
            <sz val="9"/>
            <color indexed="81"/>
            <rFont val="돋움"/>
            <family val="3"/>
            <charset val="129"/>
          </rPr>
          <t>항</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비율을</t>
        </r>
        <r>
          <rPr>
            <b/>
            <sz val="9"/>
            <color indexed="81"/>
            <rFont val="Tahoma"/>
            <family val="2"/>
          </rPr>
          <t xml:space="preserve"> </t>
        </r>
        <r>
          <rPr>
            <b/>
            <sz val="9"/>
            <color indexed="81"/>
            <rFont val="돋움"/>
            <family val="3"/>
            <charset val="129"/>
          </rPr>
          <t>적으며</t>
        </r>
        <r>
          <rPr>
            <b/>
            <sz val="9"/>
            <color indexed="81"/>
            <rFont val="Tahoma"/>
            <family val="2"/>
          </rPr>
          <t xml:space="preserve">, </t>
        </r>
        <r>
          <rPr>
            <b/>
            <sz val="9"/>
            <color indexed="81"/>
            <rFont val="돋움"/>
            <family val="3"/>
            <charset val="129"/>
          </rPr>
          <t>운행기록</t>
        </r>
        <r>
          <rPr>
            <b/>
            <sz val="9"/>
            <color indexed="81"/>
            <rFont val="Tahoma"/>
            <family val="2"/>
          </rPr>
          <t xml:space="preserve"> </t>
        </r>
        <r>
          <rPr>
            <b/>
            <sz val="9"/>
            <color indexed="81"/>
            <rFont val="돋움"/>
            <family val="3"/>
            <charset val="129"/>
          </rPr>
          <t>등을</t>
        </r>
        <r>
          <rPr>
            <b/>
            <sz val="9"/>
            <color indexed="81"/>
            <rFont val="Tahoma"/>
            <family val="2"/>
          </rPr>
          <t xml:space="preserve"> </t>
        </r>
        <r>
          <rPr>
            <b/>
            <sz val="9"/>
            <color indexed="81"/>
            <rFont val="돋움"/>
            <family val="3"/>
            <charset val="129"/>
          </rPr>
          <t>작성하지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같은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조의</t>
        </r>
        <r>
          <rPr>
            <b/>
            <sz val="9"/>
            <color indexed="81"/>
            <rFont val="Tahoma"/>
            <family val="2"/>
          </rPr>
          <t>2</t>
        </r>
        <r>
          <rPr>
            <b/>
            <sz val="9"/>
            <color indexed="81"/>
            <rFont val="돋움"/>
            <family val="3"/>
            <charset val="129"/>
          </rPr>
          <t>제</t>
        </r>
        <r>
          <rPr>
            <b/>
            <sz val="9"/>
            <color indexed="81"/>
            <rFont val="Tahoma"/>
            <family val="2"/>
          </rPr>
          <t>7</t>
        </r>
        <r>
          <rPr>
            <b/>
            <sz val="9"/>
            <color indexed="81"/>
            <rFont val="돋움"/>
            <family val="3"/>
            <charset val="129"/>
          </rPr>
          <t>항에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아래</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비율을</t>
        </r>
        <r>
          <rPr>
            <b/>
            <sz val="9"/>
            <color indexed="81"/>
            <rFont val="Tahoma"/>
            <family val="2"/>
          </rPr>
          <t xml:space="preserve"> </t>
        </r>
        <r>
          <rPr>
            <b/>
            <sz val="9"/>
            <color indexed="81"/>
            <rFont val="돋움"/>
            <family val="3"/>
            <charset val="129"/>
          </rPr>
          <t>적습니다</t>
        </r>
        <r>
          <rPr>
            <b/>
            <sz val="9"/>
            <color indexed="81"/>
            <rFont val="Tahoma"/>
            <family val="2"/>
          </rPr>
          <t xml:space="preserve">.
  1. </t>
        </r>
        <r>
          <rPr>
            <b/>
            <sz val="9"/>
            <color indexed="81"/>
            <rFont val="돋움"/>
            <family val="3"/>
            <charset val="129"/>
          </rPr>
          <t>해당</t>
        </r>
        <r>
          <rPr>
            <b/>
            <sz val="9"/>
            <color indexed="81"/>
            <rFont val="Tahoma"/>
            <family val="2"/>
          </rPr>
          <t xml:space="preserve"> </t>
        </r>
        <r>
          <rPr>
            <b/>
            <sz val="9"/>
            <color indexed="81"/>
            <rFont val="돋움"/>
            <family val="3"/>
            <charset val="129"/>
          </rPr>
          <t>사업연도의</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관련비용이</t>
        </r>
        <r>
          <rPr>
            <b/>
            <sz val="9"/>
            <color indexed="81"/>
            <rFont val="Tahoma"/>
            <family val="2"/>
          </rPr>
          <t xml:space="preserve"> 1,500</t>
        </r>
        <r>
          <rPr>
            <b/>
            <sz val="9"/>
            <color indexed="81"/>
            <rFont val="돋움"/>
            <family val="3"/>
            <charset val="129"/>
          </rPr>
          <t>만원</t>
        </r>
        <r>
          <rPr>
            <b/>
            <sz val="9"/>
            <color indexed="81"/>
            <rFont val="Tahoma"/>
            <family val="2"/>
          </rPr>
          <t>[</t>
        </r>
        <r>
          <rPr>
            <b/>
            <sz val="9"/>
            <color indexed="81"/>
            <rFont val="돋움"/>
            <family val="3"/>
            <charset val="129"/>
          </rPr>
          <t>「법인세법</t>
        </r>
        <r>
          <rPr>
            <b/>
            <sz val="9"/>
            <color indexed="81"/>
            <rFont val="Tahoma"/>
            <family val="2"/>
          </rPr>
          <t xml:space="preserve"> </t>
        </r>
        <r>
          <rPr>
            <b/>
            <sz val="9"/>
            <color indexed="81"/>
            <rFont val="돋움"/>
            <family val="3"/>
            <charset val="129"/>
          </rPr>
          <t>시행령」제</t>
        </r>
        <r>
          <rPr>
            <b/>
            <sz val="9"/>
            <color indexed="81"/>
            <rFont val="Tahoma"/>
            <family val="2"/>
          </rPr>
          <t>42</t>
        </r>
        <r>
          <rPr>
            <b/>
            <sz val="9"/>
            <color indexed="81"/>
            <rFont val="돋움"/>
            <family val="3"/>
            <charset val="129"/>
          </rPr>
          <t>조제</t>
        </r>
        <r>
          <rPr>
            <b/>
            <sz val="9"/>
            <color indexed="81"/>
            <rFont val="Tahoma"/>
            <family val="2"/>
          </rPr>
          <t>2</t>
        </r>
        <r>
          <rPr>
            <b/>
            <sz val="9"/>
            <color indexed="81"/>
            <rFont val="돋움"/>
            <family val="3"/>
            <charset val="129"/>
          </rPr>
          <t>항</t>
        </r>
        <r>
          <rPr>
            <b/>
            <sz val="9"/>
            <color indexed="81"/>
            <rFont val="Tahoma"/>
            <family val="2"/>
          </rPr>
          <t>(</t>
        </r>
        <r>
          <rPr>
            <b/>
            <sz val="9"/>
            <color indexed="81"/>
            <rFont val="돋움"/>
            <family val="3"/>
            <charset val="129"/>
          </rPr>
          <t>부동산임대업</t>
        </r>
        <r>
          <rPr>
            <b/>
            <sz val="9"/>
            <color indexed="81"/>
            <rFont val="Tahoma"/>
            <family val="2"/>
          </rPr>
          <t xml:space="preserve"> </t>
        </r>
        <r>
          <rPr>
            <b/>
            <sz val="9"/>
            <color indexed="81"/>
            <rFont val="돋움"/>
            <family val="3"/>
            <charset val="129"/>
          </rPr>
          <t>주업법인</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경우에는</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같음</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t>
        </r>
        <r>
          <rPr>
            <b/>
            <sz val="9"/>
            <color indexed="81"/>
            <rFont val="Tahoma"/>
            <family val="2"/>
          </rPr>
          <t>: 100</t>
        </r>
        <r>
          <rPr>
            <b/>
            <sz val="9"/>
            <color indexed="81"/>
            <rFont val="돋움"/>
            <family val="3"/>
            <charset val="129"/>
          </rPr>
          <t>분의</t>
        </r>
        <r>
          <rPr>
            <b/>
            <sz val="9"/>
            <color indexed="81"/>
            <rFont val="Tahoma"/>
            <family val="2"/>
          </rPr>
          <t xml:space="preserve"> 100
  2. </t>
        </r>
        <r>
          <rPr>
            <b/>
            <sz val="9"/>
            <color indexed="81"/>
            <rFont val="돋움"/>
            <family val="3"/>
            <charset val="129"/>
          </rPr>
          <t>해당</t>
        </r>
        <r>
          <rPr>
            <b/>
            <sz val="9"/>
            <color indexed="81"/>
            <rFont val="Tahoma"/>
            <family val="2"/>
          </rPr>
          <t xml:space="preserve"> </t>
        </r>
        <r>
          <rPr>
            <b/>
            <sz val="9"/>
            <color indexed="81"/>
            <rFont val="돋움"/>
            <family val="3"/>
            <charset val="129"/>
          </rPr>
          <t>사업연도의</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관련비용이</t>
        </r>
        <r>
          <rPr>
            <b/>
            <sz val="9"/>
            <color indexed="81"/>
            <rFont val="Tahoma"/>
            <family val="2"/>
          </rPr>
          <t xml:space="preserve"> 1,500</t>
        </r>
        <r>
          <rPr>
            <b/>
            <sz val="9"/>
            <color indexed="81"/>
            <rFont val="돋움"/>
            <family val="3"/>
            <charset val="129"/>
          </rPr>
          <t>만원을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경우</t>
        </r>
        <r>
          <rPr>
            <b/>
            <sz val="9"/>
            <color indexed="81"/>
            <rFont val="Tahoma"/>
            <family val="2"/>
          </rPr>
          <t>: 1,500</t>
        </r>
        <r>
          <rPr>
            <b/>
            <sz val="9"/>
            <color indexed="81"/>
            <rFont val="돋움"/>
            <family val="3"/>
            <charset val="129"/>
          </rPr>
          <t>만원을</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관련비용으로</t>
        </r>
        <r>
          <rPr>
            <b/>
            <sz val="9"/>
            <color indexed="81"/>
            <rFont val="Tahoma"/>
            <family val="2"/>
          </rPr>
          <t xml:space="preserve"> </t>
        </r>
        <r>
          <rPr>
            <b/>
            <sz val="9"/>
            <color indexed="81"/>
            <rFont val="돋움"/>
            <family val="3"/>
            <charset val="129"/>
          </rPr>
          <t>나눈</t>
        </r>
        <r>
          <rPr>
            <b/>
            <sz val="9"/>
            <color indexed="81"/>
            <rFont val="Tahoma"/>
            <family val="2"/>
          </rPr>
          <t xml:space="preserve"> </t>
        </r>
        <r>
          <rPr>
            <b/>
            <sz val="9"/>
            <color indexed="81"/>
            <rFont val="돋움"/>
            <family val="3"/>
            <charset val="129"/>
          </rPr>
          <t xml:space="preserve">비율
</t>
        </r>
        <r>
          <rPr>
            <b/>
            <sz val="9"/>
            <color indexed="81"/>
            <rFont val="Tahoma"/>
            <family val="2"/>
          </rPr>
          <t xml:space="preserve">   * </t>
        </r>
        <r>
          <rPr>
            <b/>
            <sz val="9"/>
            <color indexed="81"/>
            <rFont val="돋움"/>
            <family val="3"/>
            <charset val="129"/>
          </rPr>
          <t>사업연도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처분</t>
        </r>
        <r>
          <rPr>
            <b/>
            <sz val="9"/>
            <color indexed="81"/>
            <rFont val="Tahoma"/>
            <family val="2"/>
          </rPr>
          <t>(</t>
        </r>
        <r>
          <rPr>
            <b/>
            <sz val="9"/>
            <color indexed="81"/>
            <rFont val="돋움"/>
            <family val="3"/>
            <charset val="129"/>
          </rPr>
          <t>임차의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임차개시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종료</t>
        </r>
        <r>
          <rPr>
            <b/>
            <sz val="9"/>
            <color indexed="81"/>
            <rFont val="Tahoma"/>
            <family val="2"/>
          </rPr>
          <t>)</t>
        </r>
        <r>
          <rPr>
            <b/>
            <sz val="9"/>
            <color indexed="81"/>
            <rFont val="돋움"/>
            <family val="3"/>
            <charset val="129"/>
          </rPr>
          <t>하는</t>
        </r>
        <r>
          <rPr>
            <b/>
            <sz val="9"/>
            <color indexed="81"/>
            <rFont val="Tahoma"/>
            <family val="2"/>
          </rPr>
          <t xml:space="preserve"> </t>
        </r>
        <r>
          <rPr>
            <b/>
            <sz val="9"/>
            <color indexed="81"/>
            <rFont val="돋움"/>
            <family val="3"/>
            <charset val="129"/>
          </rPr>
          <t>경우</t>
        </r>
        <r>
          <rPr>
            <b/>
            <sz val="9"/>
            <color indexed="81"/>
            <rFont val="Tahoma"/>
            <family val="2"/>
          </rPr>
          <t xml:space="preserve"> 1,500</t>
        </r>
        <r>
          <rPr>
            <b/>
            <sz val="9"/>
            <color indexed="81"/>
            <rFont val="돋움"/>
            <family val="3"/>
            <charset val="129"/>
          </rPr>
          <t>만원</t>
        </r>
        <r>
          <rPr>
            <b/>
            <sz val="9"/>
            <color indexed="81"/>
            <rFont val="Tahoma"/>
            <family val="2"/>
          </rPr>
          <t xml:space="preserve"> × </t>
        </r>
        <r>
          <rPr>
            <b/>
            <sz val="9"/>
            <color indexed="81"/>
            <rFont val="돋움"/>
            <family val="3"/>
            <charset val="129"/>
          </rPr>
          <t>보유</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임차기간</t>
        </r>
        <r>
          <rPr>
            <b/>
            <sz val="9"/>
            <color indexed="81"/>
            <rFont val="Tahoma"/>
            <family val="2"/>
          </rPr>
          <t xml:space="preserve"> </t>
        </r>
        <r>
          <rPr>
            <b/>
            <sz val="9"/>
            <color indexed="81"/>
            <rFont val="돋움"/>
            <family val="3"/>
            <charset val="129"/>
          </rPr>
          <t>월수</t>
        </r>
        <r>
          <rPr>
            <b/>
            <sz val="9"/>
            <color indexed="81"/>
            <rFont val="Tahoma"/>
            <family val="2"/>
          </rPr>
          <t>/12</t>
        </r>
        <r>
          <rPr>
            <b/>
            <sz val="9"/>
            <color indexed="81"/>
            <rFont val="돋움"/>
            <family val="3"/>
            <charset val="129"/>
          </rPr>
          <t>를</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금액</t>
        </r>
        <r>
          <rPr>
            <b/>
            <sz val="9"/>
            <color indexed="81"/>
            <rFont val="Tahoma"/>
            <family val="2"/>
          </rPr>
          <t xml:space="preserve"> </t>
        </r>
      </text>
    </comment>
    <comment ref="D2" authorId="0" shapeId="0" xr:uid="{82C0E3AC-7F11-4D71-B0A5-EFA8DC016AC6}">
      <text>
        <r>
          <rPr>
            <b/>
            <sz val="9"/>
            <color indexed="81"/>
            <rFont val="돋움"/>
            <family val="3"/>
            <charset val="129"/>
          </rPr>
          <t>부동산</t>
        </r>
        <r>
          <rPr>
            <b/>
            <sz val="9"/>
            <color indexed="81"/>
            <rFont val="Tahoma"/>
            <family val="2"/>
          </rPr>
          <t xml:space="preserve"> </t>
        </r>
        <r>
          <rPr>
            <b/>
            <sz val="9"/>
            <color indexed="81"/>
            <rFont val="돋움"/>
            <family val="3"/>
            <charset val="129"/>
          </rPr>
          <t>주업</t>
        </r>
        <r>
          <rPr>
            <b/>
            <sz val="9"/>
            <color indexed="81"/>
            <rFont val="Tahoma"/>
            <family val="2"/>
          </rPr>
          <t xml:space="preserve"> : 500</t>
        </r>
        <r>
          <rPr>
            <b/>
            <sz val="9"/>
            <color indexed="81"/>
            <rFont val="돋움"/>
            <family val="3"/>
            <charset val="129"/>
          </rPr>
          <t>만원</t>
        </r>
      </text>
    </comment>
    <comment ref="C3" authorId="0" shapeId="0" xr:uid="{4AC050F4-60E4-495B-9F12-128CF942B5A2}">
      <text>
        <r>
          <rPr>
            <b/>
            <sz val="9"/>
            <color indexed="81"/>
            <rFont val="돋움"/>
            <family val="3"/>
            <charset val="129"/>
          </rPr>
          <t>다</t>
        </r>
        <r>
          <rPr>
            <b/>
            <sz val="9"/>
            <color indexed="81"/>
            <rFont val="Tahoma"/>
            <family val="2"/>
          </rPr>
          <t xml:space="preserve">. </t>
        </r>
        <r>
          <rPr>
            <b/>
            <sz val="9"/>
            <color indexed="81"/>
            <rFont val="돋움"/>
            <family val="3"/>
            <charset val="129"/>
          </rPr>
          <t>감가상각비</t>
        </r>
        <r>
          <rPr>
            <b/>
            <sz val="9"/>
            <color indexed="81"/>
            <rFont val="Tahoma"/>
            <family val="2"/>
          </rPr>
          <t>(</t>
        </r>
        <r>
          <rPr>
            <b/>
            <sz val="9"/>
            <color indexed="81"/>
            <rFont val="돋움"/>
            <family val="3"/>
            <charset val="129"/>
          </rPr>
          <t>상당액</t>
        </r>
        <r>
          <rPr>
            <b/>
            <sz val="9"/>
            <color indexed="81"/>
            <rFont val="Tahoma"/>
            <family val="2"/>
          </rPr>
          <t xml:space="preserve">) </t>
        </r>
        <r>
          <rPr>
            <b/>
            <sz val="9"/>
            <color indexed="81"/>
            <rFont val="돋움"/>
            <family val="3"/>
            <charset val="129"/>
          </rPr>
          <t>한도초과금액</t>
        </r>
        <r>
          <rPr>
            <b/>
            <sz val="9"/>
            <color indexed="81"/>
            <rFont val="Tahoma"/>
            <family val="2"/>
          </rPr>
          <t xml:space="preserve">(): </t>
        </r>
        <r>
          <rPr>
            <b/>
            <sz val="9"/>
            <color indexed="81"/>
            <rFont val="돋움"/>
            <family val="3"/>
            <charset val="129"/>
          </rPr>
          <t>업무사용금액</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감가상각비</t>
        </r>
        <r>
          <rPr>
            <b/>
            <sz val="9"/>
            <color indexed="81"/>
            <rFont val="Tahoma"/>
            <family val="2"/>
          </rPr>
          <t>(</t>
        </r>
        <r>
          <rPr>
            <b/>
            <sz val="9"/>
            <color indexed="81"/>
            <rFont val="돋움"/>
            <family val="3"/>
            <charset val="129"/>
          </rPr>
          <t>상당액</t>
        </r>
        <r>
          <rPr>
            <b/>
            <sz val="9"/>
            <color indexed="81"/>
            <rFont val="Tahoma"/>
            <family val="2"/>
          </rPr>
          <t>)</t>
        </r>
        <r>
          <rPr>
            <b/>
            <sz val="9"/>
            <color indexed="81"/>
            <rFont val="돋움"/>
            <family val="3"/>
            <charset val="129"/>
          </rPr>
          <t>이</t>
        </r>
        <r>
          <rPr>
            <b/>
            <sz val="9"/>
            <color indexed="81"/>
            <rFont val="Tahoma"/>
            <family val="2"/>
          </rPr>
          <t xml:space="preserve"> 800</t>
        </r>
        <r>
          <rPr>
            <b/>
            <sz val="9"/>
            <color indexed="81"/>
            <rFont val="돋움"/>
            <family val="3"/>
            <charset val="129"/>
          </rPr>
          <t>만원</t>
        </r>
        <r>
          <rPr>
            <b/>
            <sz val="9"/>
            <color indexed="81"/>
            <rFont val="Tahoma"/>
            <family val="2"/>
          </rPr>
          <t>(</t>
        </r>
        <r>
          <rPr>
            <b/>
            <sz val="9"/>
            <color indexed="81"/>
            <rFont val="돋움"/>
            <family val="3"/>
            <charset val="129"/>
          </rPr>
          <t>「법인세법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42</t>
        </r>
        <r>
          <rPr>
            <b/>
            <sz val="9"/>
            <color indexed="81"/>
            <rFont val="돋움"/>
            <family val="3"/>
            <charset val="129"/>
          </rPr>
          <t>조제</t>
        </r>
        <r>
          <rPr>
            <b/>
            <sz val="9"/>
            <color indexed="81"/>
            <rFont val="Tahoma"/>
            <family val="2"/>
          </rPr>
          <t>2</t>
        </r>
        <r>
          <rPr>
            <b/>
            <sz val="9"/>
            <color indexed="81"/>
            <rFont val="돋움"/>
            <family val="3"/>
            <charset val="129"/>
          </rPr>
          <t>항에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경우에는</t>
        </r>
        <r>
          <rPr>
            <b/>
            <sz val="9"/>
            <color indexed="81"/>
            <rFont val="Tahoma"/>
            <family val="2"/>
          </rPr>
          <t xml:space="preserve"> 400</t>
        </r>
        <r>
          <rPr>
            <b/>
            <sz val="9"/>
            <color indexed="81"/>
            <rFont val="돋움"/>
            <family val="3"/>
            <charset val="129"/>
          </rPr>
          <t>만원</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적습니다</t>
        </r>
        <r>
          <rPr>
            <b/>
            <sz val="9"/>
            <color indexed="81"/>
            <rFont val="Tahoma"/>
            <family val="2"/>
          </rPr>
          <t xml:space="preserve">.
   * </t>
        </r>
        <r>
          <rPr>
            <b/>
            <sz val="9"/>
            <color indexed="81"/>
            <rFont val="돋움"/>
            <family val="3"/>
            <charset val="129"/>
          </rPr>
          <t>사업연도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처분</t>
        </r>
        <r>
          <rPr>
            <b/>
            <sz val="9"/>
            <color indexed="81"/>
            <rFont val="Tahoma"/>
            <family val="2"/>
          </rPr>
          <t>(</t>
        </r>
        <r>
          <rPr>
            <b/>
            <sz val="9"/>
            <color indexed="81"/>
            <rFont val="돋움"/>
            <family val="3"/>
            <charset val="129"/>
          </rPr>
          <t>임차의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임차개시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종료</t>
        </r>
        <r>
          <rPr>
            <b/>
            <sz val="9"/>
            <color indexed="81"/>
            <rFont val="Tahoma"/>
            <family val="2"/>
          </rPr>
          <t>)</t>
        </r>
        <r>
          <rPr>
            <b/>
            <sz val="9"/>
            <color indexed="81"/>
            <rFont val="돋움"/>
            <family val="3"/>
            <charset val="129"/>
          </rPr>
          <t>하는</t>
        </r>
        <r>
          <rPr>
            <b/>
            <sz val="9"/>
            <color indexed="81"/>
            <rFont val="Tahoma"/>
            <family val="2"/>
          </rPr>
          <t xml:space="preserve"> </t>
        </r>
        <r>
          <rPr>
            <b/>
            <sz val="9"/>
            <color indexed="81"/>
            <rFont val="돋움"/>
            <family val="3"/>
            <charset val="129"/>
          </rPr>
          <t>경우</t>
        </r>
        <r>
          <rPr>
            <b/>
            <sz val="9"/>
            <color indexed="81"/>
            <rFont val="Tahoma"/>
            <family val="2"/>
          </rPr>
          <t xml:space="preserve"> 800</t>
        </r>
        <r>
          <rPr>
            <b/>
            <sz val="9"/>
            <color indexed="81"/>
            <rFont val="돋움"/>
            <family val="3"/>
            <charset val="129"/>
          </rPr>
          <t>만원</t>
        </r>
        <r>
          <rPr>
            <b/>
            <sz val="9"/>
            <color indexed="81"/>
            <rFont val="Tahoma"/>
            <family val="2"/>
          </rPr>
          <t xml:space="preserve"> × </t>
        </r>
        <r>
          <rPr>
            <b/>
            <sz val="9"/>
            <color indexed="81"/>
            <rFont val="돋움"/>
            <family val="3"/>
            <charset val="129"/>
          </rPr>
          <t>보유</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임차기간</t>
        </r>
        <r>
          <rPr>
            <b/>
            <sz val="9"/>
            <color indexed="81"/>
            <rFont val="Tahoma"/>
            <family val="2"/>
          </rPr>
          <t xml:space="preserve"> </t>
        </r>
        <r>
          <rPr>
            <b/>
            <sz val="9"/>
            <color indexed="81"/>
            <rFont val="돋움"/>
            <family val="3"/>
            <charset val="129"/>
          </rPr>
          <t>월수</t>
        </r>
        <r>
          <rPr>
            <b/>
            <sz val="9"/>
            <color indexed="81"/>
            <rFont val="Tahoma"/>
            <family val="2"/>
          </rPr>
          <t>/12</t>
        </r>
        <r>
          <rPr>
            <b/>
            <sz val="9"/>
            <color indexed="81"/>
            <rFont val="돋움"/>
            <family val="3"/>
            <charset val="129"/>
          </rPr>
          <t>를</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금액</t>
        </r>
        <r>
          <rPr>
            <b/>
            <sz val="9"/>
            <color indexed="81"/>
            <rFont val="Tahoma"/>
            <family val="2"/>
          </rPr>
          <t xml:space="preserve"> 
</t>
        </r>
        <r>
          <rPr>
            <b/>
            <sz val="9"/>
            <color indexed="81"/>
            <rFont val="돋움"/>
            <family val="3"/>
            <charset val="129"/>
          </rPr>
          <t>가</t>
        </r>
        <r>
          <rPr>
            <b/>
            <sz val="9"/>
            <color indexed="81"/>
            <rFont val="Tahoma"/>
            <family val="2"/>
          </rPr>
          <t>. "</t>
        </r>
        <r>
          <rPr>
            <b/>
            <sz val="9"/>
            <color indexed="81"/>
            <rFont val="돋움"/>
            <family val="3"/>
            <charset val="129"/>
          </rPr>
          <t>부동산임대업</t>
        </r>
        <r>
          <rPr>
            <b/>
            <sz val="9"/>
            <color indexed="81"/>
            <rFont val="Tahoma"/>
            <family val="2"/>
          </rPr>
          <t xml:space="preserve"> </t>
        </r>
        <r>
          <rPr>
            <b/>
            <sz val="9"/>
            <color indexed="81"/>
            <rFont val="돋움"/>
            <family val="3"/>
            <charset val="129"/>
          </rPr>
          <t>주업법인</t>
        </r>
        <r>
          <rPr>
            <b/>
            <sz val="9"/>
            <color indexed="81"/>
            <rFont val="Tahoma"/>
            <family val="2"/>
          </rPr>
          <t xml:space="preserve">" </t>
        </r>
        <r>
          <rPr>
            <b/>
            <sz val="9"/>
            <color indexed="81"/>
            <rFont val="돋움"/>
            <family val="3"/>
            <charset val="129"/>
          </rPr>
          <t>여부란은</t>
        </r>
        <r>
          <rPr>
            <b/>
            <sz val="9"/>
            <color indexed="81"/>
            <rFont val="Tahoma"/>
            <family val="2"/>
          </rPr>
          <t xml:space="preserve"> </t>
        </r>
        <r>
          <rPr>
            <b/>
            <sz val="9"/>
            <color indexed="81"/>
            <rFont val="돋움"/>
            <family val="3"/>
            <charset val="129"/>
          </rPr>
          <t>다음요건을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갖춘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여</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체크합니다</t>
        </r>
        <r>
          <rPr>
            <b/>
            <sz val="9"/>
            <color indexed="81"/>
            <rFont val="Tahoma"/>
            <family val="2"/>
          </rPr>
          <t>(</t>
        </r>
        <r>
          <rPr>
            <b/>
            <sz val="9"/>
            <color indexed="81"/>
            <rFont val="돋움"/>
            <family val="3"/>
            <charset val="129"/>
          </rPr>
          <t>「법인세법</t>
        </r>
        <r>
          <rPr>
            <b/>
            <sz val="9"/>
            <color indexed="81"/>
            <rFont val="Tahoma"/>
            <family val="2"/>
          </rPr>
          <t xml:space="preserve"> </t>
        </r>
        <r>
          <rPr>
            <b/>
            <sz val="9"/>
            <color indexed="81"/>
            <rFont val="돋움"/>
            <family val="3"/>
            <charset val="129"/>
          </rPr>
          <t>시행령」제</t>
        </r>
        <r>
          <rPr>
            <b/>
            <sz val="9"/>
            <color indexed="81"/>
            <rFont val="Tahoma"/>
            <family val="2"/>
          </rPr>
          <t>42</t>
        </r>
        <r>
          <rPr>
            <b/>
            <sz val="9"/>
            <color indexed="81"/>
            <rFont val="돋움"/>
            <family val="3"/>
            <charset val="129"/>
          </rPr>
          <t>조제</t>
        </r>
        <r>
          <rPr>
            <b/>
            <sz val="9"/>
            <color indexed="81"/>
            <rFont val="Tahoma"/>
            <family val="2"/>
          </rPr>
          <t>2</t>
        </r>
        <r>
          <rPr>
            <b/>
            <sz val="9"/>
            <color indexed="81"/>
            <rFont val="돋움"/>
            <family val="3"/>
            <charset val="129"/>
          </rPr>
          <t>항의</t>
        </r>
        <r>
          <rPr>
            <b/>
            <sz val="9"/>
            <color indexed="81"/>
            <rFont val="Tahoma"/>
            <family val="2"/>
          </rPr>
          <t xml:space="preserve"> </t>
        </r>
        <r>
          <rPr>
            <b/>
            <sz val="9"/>
            <color indexed="81"/>
            <rFont val="돋움"/>
            <family val="3"/>
            <charset val="129"/>
          </rPr>
          <t>요건에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법인</t>
        </r>
        <r>
          <rPr>
            <b/>
            <sz val="9"/>
            <color indexed="81"/>
            <rFont val="Tahoma"/>
            <family val="2"/>
          </rPr>
          <t xml:space="preserve">)
  </t>
        </r>
        <r>
          <rPr>
            <b/>
            <sz val="9"/>
            <color indexed="81"/>
            <rFont val="돋움"/>
            <family val="3"/>
            <charset val="129"/>
          </rPr>
          <t>ⅰ</t>
        </r>
        <r>
          <rPr>
            <b/>
            <sz val="9"/>
            <color indexed="81"/>
            <rFont val="Tahoma"/>
            <family val="2"/>
          </rPr>
          <t>)</t>
        </r>
        <r>
          <rPr>
            <b/>
            <sz val="9"/>
            <color indexed="81"/>
            <rFont val="돋움"/>
            <family val="3"/>
            <charset val="129"/>
          </rPr>
          <t>지배주주와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특수관계자</t>
        </r>
        <r>
          <rPr>
            <b/>
            <sz val="9"/>
            <color indexed="81"/>
            <rFont val="Tahoma"/>
            <family val="2"/>
          </rPr>
          <t xml:space="preserve"> </t>
        </r>
        <r>
          <rPr>
            <b/>
            <sz val="9"/>
            <color indexed="81"/>
            <rFont val="돋움"/>
            <family val="3"/>
            <charset val="129"/>
          </rPr>
          <t>지분이</t>
        </r>
        <r>
          <rPr>
            <b/>
            <sz val="9"/>
            <color indexed="81"/>
            <rFont val="Tahoma"/>
            <family val="2"/>
          </rPr>
          <t xml:space="preserve"> 50% </t>
        </r>
        <r>
          <rPr>
            <b/>
            <sz val="9"/>
            <color indexed="81"/>
            <rFont val="돋움"/>
            <family val="3"/>
            <charset val="129"/>
          </rPr>
          <t>초과</t>
        </r>
        <r>
          <rPr>
            <b/>
            <sz val="9"/>
            <color indexed="81"/>
            <rFont val="Tahoma"/>
            <family val="2"/>
          </rPr>
          <t xml:space="preserve">, </t>
        </r>
        <r>
          <rPr>
            <b/>
            <sz val="9"/>
            <color indexed="81"/>
            <rFont val="돋움"/>
            <family val="3"/>
            <charset val="129"/>
          </rPr>
          <t>ⅱ</t>
        </r>
        <r>
          <rPr>
            <b/>
            <sz val="9"/>
            <color indexed="81"/>
            <rFont val="Tahoma"/>
            <family val="2"/>
          </rPr>
          <t>)</t>
        </r>
        <r>
          <rPr>
            <b/>
            <sz val="9"/>
            <color indexed="81"/>
            <rFont val="돋움"/>
            <family val="3"/>
            <charset val="129"/>
          </rPr>
          <t>부동산임대업을</t>
        </r>
        <r>
          <rPr>
            <b/>
            <sz val="9"/>
            <color indexed="81"/>
            <rFont val="Tahoma"/>
            <family val="2"/>
          </rPr>
          <t xml:space="preserve"> </t>
        </r>
        <r>
          <rPr>
            <b/>
            <sz val="9"/>
            <color indexed="81"/>
            <rFont val="돋움"/>
            <family val="3"/>
            <charset val="129"/>
          </rPr>
          <t>주업으로</t>
        </r>
        <r>
          <rPr>
            <b/>
            <sz val="9"/>
            <color indexed="81"/>
            <rFont val="Tahoma"/>
            <family val="2"/>
          </rPr>
          <t xml:space="preserve"> </t>
        </r>
        <r>
          <rPr>
            <b/>
            <sz val="9"/>
            <color indexed="81"/>
            <rFont val="돋움"/>
            <family val="3"/>
            <charset val="129"/>
          </rPr>
          <t>하거나</t>
        </r>
        <r>
          <rPr>
            <b/>
            <sz val="9"/>
            <color indexed="81"/>
            <rFont val="Tahoma"/>
            <family val="2"/>
          </rPr>
          <t xml:space="preserve"> </t>
        </r>
        <r>
          <rPr>
            <b/>
            <sz val="9"/>
            <color indexed="81"/>
            <rFont val="돋움"/>
            <family val="3"/>
            <charset val="129"/>
          </rPr>
          <t>매출액</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부동산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부동산상의</t>
        </r>
        <r>
          <rPr>
            <b/>
            <sz val="9"/>
            <color indexed="81"/>
            <rFont val="Tahoma"/>
            <family val="2"/>
          </rPr>
          <t xml:space="preserve"> </t>
        </r>
        <r>
          <rPr>
            <b/>
            <sz val="9"/>
            <color indexed="81"/>
            <rFont val="돋움"/>
            <family val="3"/>
            <charset val="129"/>
          </rPr>
          <t>권리</t>
        </r>
        <r>
          <rPr>
            <b/>
            <sz val="9"/>
            <color indexed="81"/>
            <rFont val="Tahoma"/>
            <family val="2"/>
          </rPr>
          <t xml:space="preserve"> </t>
        </r>
        <r>
          <rPr>
            <b/>
            <sz val="9"/>
            <color indexed="81"/>
            <rFont val="돋움"/>
            <family val="3"/>
            <charset val="129"/>
          </rPr>
          <t>대여ㆍ이자ㆍ배당</t>
        </r>
        <r>
          <rPr>
            <b/>
            <sz val="9"/>
            <color indexed="81"/>
            <rFont val="Tahoma"/>
            <family val="2"/>
          </rPr>
          <t xml:space="preserve"> </t>
        </r>
        <r>
          <rPr>
            <b/>
            <sz val="9"/>
            <color indexed="81"/>
            <rFont val="돋움"/>
            <family val="3"/>
            <charset val="129"/>
          </rPr>
          <t>소득의</t>
        </r>
        <r>
          <rPr>
            <b/>
            <sz val="9"/>
            <color indexed="81"/>
            <rFont val="Tahoma"/>
            <family val="2"/>
          </rPr>
          <t xml:space="preserve"> </t>
        </r>
        <r>
          <rPr>
            <b/>
            <sz val="9"/>
            <color indexed="81"/>
            <rFont val="돋움"/>
            <family val="3"/>
            <charset val="129"/>
          </rPr>
          <t>합계가</t>
        </r>
        <r>
          <rPr>
            <b/>
            <sz val="9"/>
            <color indexed="81"/>
            <rFont val="Tahoma"/>
            <family val="2"/>
          </rPr>
          <t xml:space="preserve"> 70%</t>
        </r>
        <r>
          <rPr>
            <b/>
            <sz val="9"/>
            <color indexed="81"/>
            <rFont val="돋움"/>
            <family val="3"/>
            <charset val="129"/>
          </rPr>
          <t>이상</t>
        </r>
        <r>
          <rPr>
            <b/>
            <sz val="9"/>
            <color indexed="81"/>
            <rFont val="Tahoma"/>
            <family val="2"/>
          </rPr>
          <t xml:space="preserve">, </t>
        </r>
        <r>
          <rPr>
            <b/>
            <sz val="9"/>
            <color indexed="81"/>
            <rFont val="돋움"/>
            <family val="3"/>
            <charset val="129"/>
          </rPr>
          <t>ⅲ</t>
        </r>
        <r>
          <rPr>
            <b/>
            <sz val="9"/>
            <color indexed="81"/>
            <rFont val="Tahoma"/>
            <family val="2"/>
          </rPr>
          <t>)</t>
        </r>
        <r>
          <rPr>
            <b/>
            <sz val="9"/>
            <color indexed="81"/>
            <rFont val="돋움"/>
            <family val="3"/>
            <charset val="129"/>
          </rPr>
          <t>상시</t>
        </r>
        <r>
          <rPr>
            <b/>
            <sz val="9"/>
            <color indexed="81"/>
            <rFont val="Tahoma"/>
            <family val="2"/>
          </rPr>
          <t xml:space="preserve"> </t>
        </r>
        <r>
          <rPr>
            <b/>
            <sz val="9"/>
            <color indexed="81"/>
            <rFont val="돋움"/>
            <family val="3"/>
            <charset val="129"/>
          </rPr>
          <t>근로자수가</t>
        </r>
        <r>
          <rPr>
            <b/>
            <sz val="9"/>
            <color indexed="81"/>
            <rFont val="Tahoma"/>
            <family val="2"/>
          </rPr>
          <t xml:space="preserve"> 5</t>
        </r>
        <r>
          <rPr>
            <b/>
            <sz val="9"/>
            <color indexed="81"/>
            <rFont val="돋움"/>
            <family val="3"/>
            <charset val="129"/>
          </rPr>
          <t>인</t>
        </r>
        <r>
          <rPr>
            <b/>
            <sz val="9"/>
            <color indexed="81"/>
            <rFont val="Tahoma"/>
            <family val="2"/>
          </rPr>
          <t xml:space="preserve"> </t>
        </r>
        <r>
          <rPr>
            <b/>
            <sz val="9"/>
            <color indexed="81"/>
            <rFont val="돋움"/>
            <family val="3"/>
            <charset val="129"/>
          </rPr>
          <t>미만일</t>
        </r>
        <r>
          <rPr>
            <b/>
            <sz val="9"/>
            <color indexed="81"/>
            <rFont val="Tahoma"/>
            <family val="2"/>
          </rPr>
          <t xml:space="preserve"> </t>
        </r>
        <r>
          <rPr>
            <b/>
            <sz val="9"/>
            <color indexed="81"/>
            <rFont val="돋움"/>
            <family val="3"/>
            <charset val="129"/>
          </rPr>
          <t>것</t>
        </r>
      </text>
    </comment>
    <comment ref="D3" authorId="0" shapeId="0" xr:uid="{CB4AA563-884C-47BB-B669-24DF36390DD3}">
      <text>
        <r>
          <rPr>
            <b/>
            <sz val="9"/>
            <color indexed="81"/>
            <rFont val="돋움"/>
            <family val="3"/>
            <charset val="129"/>
          </rPr>
          <t>부동산</t>
        </r>
        <r>
          <rPr>
            <b/>
            <sz val="9"/>
            <color indexed="81"/>
            <rFont val="Tahoma"/>
            <family val="2"/>
          </rPr>
          <t xml:space="preserve"> </t>
        </r>
        <r>
          <rPr>
            <b/>
            <sz val="9"/>
            <color indexed="81"/>
            <rFont val="돋움"/>
            <family val="3"/>
            <charset val="129"/>
          </rPr>
          <t>주업</t>
        </r>
        <r>
          <rPr>
            <b/>
            <sz val="9"/>
            <color indexed="81"/>
            <rFont val="Tahoma"/>
            <family val="2"/>
          </rPr>
          <t xml:space="preserve"> : 400</t>
        </r>
        <r>
          <rPr>
            <b/>
            <sz val="9"/>
            <color indexed="81"/>
            <rFont val="돋움"/>
            <family val="3"/>
            <charset val="129"/>
          </rPr>
          <t>만원</t>
        </r>
      </text>
    </comment>
    <comment ref="A8" authorId="0" shapeId="0" xr:uid="{FE890887-9334-456E-B3CB-E6FD096E3AA9}">
      <text>
        <r>
          <rPr>
            <b/>
            <sz val="9"/>
            <color indexed="81"/>
            <rFont val="Tahoma"/>
            <family val="2"/>
          </rPr>
          <t xml:space="preserve">0. </t>
        </r>
        <r>
          <rPr>
            <b/>
            <sz val="9"/>
            <color indexed="81"/>
            <rFont val="돋움"/>
            <family val="3"/>
            <charset val="129"/>
          </rPr>
          <t xml:space="preserve">자가
</t>
        </r>
        <r>
          <rPr>
            <b/>
            <sz val="9"/>
            <color indexed="81"/>
            <rFont val="Tahoma"/>
            <family val="2"/>
          </rPr>
          <t xml:space="preserve">1. </t>
        </r>
        <r>
          <rPr>
            <b/>
            <sz val="9"/>
            <color indexed="81"/>
            <rFont val="돋움"/>
            <family val="3"/>
            <charset val="129"/>
          </rPr>
          <t xml:space="preserve">렌트
</t>
        </r>
        <r>
          <rPr>
            <b/>
            <sz val="9"/>
            <color indexed="81"/>
            <rFont val="Tahoma"/>
            <family val="2"/>
          </rPr>
          <t xml:space="preserve">2. </t>
        </r>
        <r>
          <rPr>
            <b/>
            <sz val="9"/>
            <color indexed="81"/>
            <rFont val="돋움"/>
            <family val="3"/>
            <charset val="129"/>
          </rPr>
          <t xml:space="preserve">리스
</t>
        </r>
        <r>
          <rPr>
            <b/>
            <sz val="9"/>
            <color indexed="81"/>
            <rFont val="Tahoma"/>
            <family val="2"/>
          </rPr>
          <t xml:space="preserve">3. </t>
        </r>
        <r>
          <rPr>
            <b/>
            <sz val="9"/>
            <color indexed="81"/>
            <rFont val="돋움"/>
            <family val="3"/>
            <charset val="129"/>
          </rPr>
          <t>처분</t>
        </r>
      </text>
    </comment>
    <comment ref="A14" authorId="0" shapeId="0" xr:uid="{A41D8A09-34A4-417F-BB9D-801B14A8CAD3}">
      <text>
        <r>
          <rPr>
            <b/>
            <sz val="9"/>
            <color indexed="81"/>
            <rFont val="돋움"/>
            <family val="3"/>
            <charset val="129"/>
          </rPr>
          <t>법인세법시행령</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조의</t>
        </r>
        <r>
          <rPr>
            <b/>
            <sz val="9"/>
            <color indexed="81"/>
            <rFont val="Tahoma"/>
            <family val="2"/>
          </rPr>
          <t xml:space="preserve"> 2 [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t>
        </r>
        <r>
          <rPr>
            <b/>
            <sz val="9"/>
            <color indexed="81"/>
            <rFont val="Tahoma"/>
            <family val="2"/>
          </rPr>
          <t xml:space="preserve"> </t>
        </r>
        <r>
          <rPr>
            <b/>
            <sz val="9"/>
            <color indexed="81"/>
            <rFont val="돋움"/>
            <family val="3"/>
            <charset val="129"/>
          </rPr>
          <t>등의</t>
        </r>
        <r>
          <rPr>
            <b/>
            <sz val="9"/>
            <color indexed="81"/>
            <rFont val="Tahoma"/>
            <family val="2"/>
          </rPr>
          <t xml:space="preserve"> </t>
        </r>
        <r>
          <rPr>
            <b/>
            <sz val="9"/>
            <color indexed="81"/>
            <rFont val="돋움"/>
            <family val="3"/>
            <charset val="129"/>
          </rPr>
          <t>손금불산입</t>
        </r>
        <r>
          <rPr>
            <b/>
            <sz val="9"/>
            <color indexed="81"/>
            <rFont val="Tahoma"/>
            <family val="2"/>
          </rPr>
          <t xml:space="preserve"> </t>
        </r>
        <r>
          <rPr>
            <b/>
            <sz val="9"/>
            <color indexed="81"/>
            <rFont val="돋움"/>
            <family val="3"/>
            <charset val="129"/>
          </rPr>
          <t>특례</t>
        </r>
        <r>
          <rPr>
            <b/>
            <sz val="9"/>
            <color indexed="81"/>
            <rFont val="Tahoma"/>
            <family val="2"/>
          </rPr>
          <t xml:space="preserve">(2016.02.12 </t>
        </r>
        <r>
          <rPr>
            <b/>
            <sz val="9"/>
            <color indexed="81"/>
            <rFont val="돋움"/>
            <family val="3"/>
            <charset val="129"/>
          </rPr>
          <t>신설</t>
        </r>
        <r>
          <rPr>
            <b/>
            <sz val="9"/>
            <color indexed="81"/>
            <rFont val="Tahoma"/>
            <family val="2"/>
          </rPr>
          <t xml:space="preserve">) ]
2 . </t>
        </r>
        <r>
          <rPr>
            <b/>
            <sz val="9"/>
            <color indexed="81"/>
            <rFont val="돋움"/>
            <family val="3"/>
            <charset val="129"/>
          </rPr>
          <t>업무전용자동차보험에</t>
        </r>
        <r>
          <rPr>
            <b/>
            <sz val="9"/>
            <color indexed="81"/>
            <rFont val="Tahoma"/>
            <family val="2"/>
          </rPr>
          <t xml:space="preserve"> </t>
        </r>
        <r>
          <rPr>
            <b/>
            <sz val="9"/>
            <color indexed="81"/>
            <rFont val="돋움"/>
            <family val="3"/>
            <charset val="129"/>
          </rPr>
          <t>가입하지</t>
        </r>
        <r>
          <rPr>
            <b/>
            <sz val="9"/>
            <color indexed="81"/>
            <rFont val="Tahoma"/>
            <family val="2"/>
          </rPr>
          <t xml:space="preserve"> </t>
        </r>
        <r>
          <rPr>
            <b/>
            <sz val="9"/>
            <color indexed="81"/>
            <rFont val="돋움"/>
            <family val="3"/>
            <charset val="129"/>
          </rPr>
          <t>아니한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전액</t>
        </r>
        <r>
          <rPr>
            <b/>
            <sz val="9"/>
            <color indexed="81"/>
            <rFont val="Tahoma"/>
            <family val="2"/>
          </rPr>
          <t xml:space="preserve"> </t>
        </r>
        <r>
          <rPr>
            <b/>
            <sz val="9"/>
            <color indexed="81"/>
            <rFont val="돋움"/>
            <family val="3"/>
            <charset val="129"/>
          </rPr>
          <t>손금불인정</t>
        </r>
        <r>
          <rPr>
            <b/>
            <sz val="9"/>
            <color indexed="81"/>
            <rFont val="Tahoma"/>
            <family val="2"/>
          </rPr>
          <t xml:space="preserve">(2018.02.13 </t>
        </r>
        <r>
          <rPr>
            <b/>
            <sz val="9"/>
            <color indexed="81"/>
            <rFont val="돋움"/>
            <family val="3"/>
            <charset val="129"/>
          </rPr>
          <t>단서삭제</t>
        </r>
        <r>
          <rPr>
            <b/>
            <sz val="9"/>
            <color indexed="81"/>
            <rFont val="Tahoma"/>
            <family val="2"/>
          </rPr>
          <t xml:space="preserve">)
</t>
        </r>
        <r>
          <rPr>
            <b/>
            <sz val="9"/>
            <color indexed="81"/>
            <rFont val="돋움"/>
            <family val="3"/>
            <charset val="129"/>
          </rPr>
          <t>⑧</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호를</t>
        </r>
        <r>
          <rPr>
            <b/>
            <sz val="9"/>
            <color indexed="81"/>
            <rFont val="Tahoma"/>
            <family val="2"/>
          </rPr>
          <t xml:space="preserve"> </t>
        </r>
        <r>
          <rPr>
            <b/>
            <sz val="9"/>
            <color indexed="81"/>
            <rFont val="돋움"/>
            <family val="3"/>
            <charset val="129"/>
          </rPr>
          <t>적용할</t>
        </r>
        <r>
          <rPr>
            <b/>
            <sz val="9"/>
            <color indexed="81"/>
            <rFont val="Tahoma"/>
            <family val="2"/>
          </rPr>
          <t xml:space="preserve"> </t>
        </r>
        <r>
          <rPr>
            <b/>
            <sz val="9"/>
            <color indexed="81"/>
            <rFont val="돋움"/>
            <family val="3"/>
            <charset val="129"/>
          </rPr>
          <t>때</t>
        </r>
        <r>
          <rPr>
            <b/>
            <sz val="9"/>
            <color indexed="81"/>
            <rFont val="Tahoma"/>
            <family val="2"/>
          </rPr>
          <t xml:space="preserve"> </t>
        </r>
        <r>
          <rPr>
            <b/>
            <sz val="9"/>
            <color indexed="81"/>
            <rFont val="돋움"/>
            <family val="3"/>
            <charset val="129"/>
          </rPr>
          <t>기획재정부령으로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임차</t>
        </r>
        <r>
          <rPr>
            <b/>
            <sz val="9"/>
            <color indexed="81"/>
            <rFont val="Tahoma"/>
            <family val="2"/>
          </rPr>
          <t xml:space="preserve"> </t>
        </r>
        <r>
          <rPr>
            <b/>
            <sz val="9"/>
            <color indexed="81"/>
            <rFont val="돋움"/>
            <family val="3"/>
            <charset val="129"/>
          </rPr>
          <t>승용차로서</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운전자로</t>
        </r>
        <r>
          <rPr>
            <b/>
            <sz val="9"/>
            <color indexed="81"/>
            <rFont val="Tahoma"/>
            <family val="2"/>
          </rPr>
          <t xml:space="preserve"> </t>
        </r>
        <r>
          <rPr>
            <b/>
            <sz val="9"/>
            <color indexed="81"/>
            <rFont val="돋움"/>
            <family val="3"/>
            <charset val="129"/>
          </rPr>
          <t>한정하는</t>
        </r>
        <r>
          <rPr>
            <b/>
            <sz val="9"/>
            <color indexed="81"/>
            <rFont val="Tahoma"/>
            <family val="2"/>
          </rPr>
          <t xml:space="preserve"> </t>
        </r>
        <r>
          <rPr>
            <b/>
            <sz val="9"/>
            <color indexed="81"/>
            <rFont val="돋움"/>
            <family val="3"/>
            <charset val="129"/>
          </rPr>
          <t>임대차</t>
        </r>
        <r>
          <rPr>
            <b/>
            <sz val="9"/>
            <color indexed="81"/>
            <rFont val="Tahoma"/>
            <family val="2"/>
          </rPr>
          <t xml:space="preserve"> </t>
        </r>
        <r>
          <rPr>
            <b/>
            <sz val="9"/>
            <color indexed="81"/>
            <rFont val="돋움"/>
            <family val="3"/>
            <charset val="129"/>
          </rPr>
          <t>특약을</t>
        </r>
        <r>
          <rPr>
            <b/>
            <sz val="9"/>
            <color indexed="81"/>
            <rFont val="Tahoma"/>
            <family val="2"/>
          </rPr>
          <t xml:space="preserve"> </t>
        </r>
        <r>
          <rPr>
            <b/>
            <sz val="9"/>
            <color indexed="81"/>
            <rFont val="돋움"/>
            <family val="3"/>
            <charset val="129"/>
          </rPr>
          <t>체결한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업무전용자동차보험에</t>
        </r>
        <r>
          <rPr>
            <b/>
            <sz val="9"/>
            <color indexed="81"/>
            <rFont val="Tahoma"/>
            <family val="2"/>
          </rPr>
          <t xml:space="preserve"> </t>
        </r>
        <r>
          <rPr>
            <b/>
            <sz val="9"/>
            <color indexed="81"/>
            <rFont val="돋움"/>
            <family val="3"/>
            <charset val="129"/>
          </rPr>
          <t>가입한</t>
        </r>
        <r>
          <rPr>
            <b/>
            <sz val="9"/>
            <color indexed="81"/>
            <rFont val="Tahoma"/>
            <family val="2"/>
          </rPr>
          <t xml:space="preserve"> </t>
        </r>
        <r>
          <rPr>
            <b/>
            <sz val="9"/>
            <color indexed="81"/>
            <rFont val="돋움"/>
            <family val="3"/>
            <charset val="129"/>
          </rPr>
          <t>것으로</t>
        </r>
        <r>
          <rPr>
            <b/>
            <sz val="9"/>
            <color indexed="81"/>
            <rFont val="Tahoma"/>
            <family val="2"/>
          </rPr>
          <t xml:space="preserve"> </t>
        </r>
        <r>
          <rPr>
            <b/>
            <sz val="9"/>
            <color indexed="81"/>
            <rFont val="돋움"/>
            <family val="3"/>
            <charset val="129"/>
          </rPr>
          <t>본다</t>
        </r>
        <r>
          <rPr>
            <b/>
            <sz val="9"/>
            <color indexed="81"/>
            <rFont val="Tahoma"/>
            <family val="2"/>
          </rPr>
          <t xml:space="preserve">.(2017.02.03 </t>
        </r>
        <r>
          <rPr>
            <b/>
            <sz val="9"/>
            <color indexed="81"/>
            <rFont val="돋움"/>
            <family val="3"/>
            <charset val="129"/>
          </rPr>
          <t>신설</t>
        </r>
        <r>
          <rPr>
            <b/>
            <sz val="9"/>
            <color indexed="81"/>
            <rFont val="Tahoma"/>
            <family val="2"/>
          </rPr>
          <t xml:space="preserve">) 
1.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직원</t>
        </r>
        <r>
          <rPr>
            <b/>
            <sz val="9"/>
            <color indexed="81"/>
            <rFont val="Tahoma"/>
            <family val="2"/>
          </rPr>
          <t xml:space="preserve">(2019.02.12 </t>
        </r>
        <r>
          <rPr>
            <b/>
            <sz val="9"/>
            <color indexed="81"/>
            <rFont val="돋움"/>
            <family val="3"/>
            <charset val="129"/>
          </rPr>
          <t>개정</t>
        </r>
        <r>
          <rPr>
            <b/>
            <sz val="9"/>
            <color indexed="81"/>
            <rFont val="Tahoma"/>
            <family val="2"/>
          </rPr>
          <t xml:space="preserve">)
2. </t>
        </r>
        <r>
          <rPr>
            <b/>
            <sz val="9"/>
            <color indexed="81"/>
            <rFont val="돋움"/>
            <family val="3"/>
            <charset val="129"/>
          </rPr>
          <t>계약에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업무를</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운전하는</t>
        </r>
        <r>
          <rPr>
            <b/>
            <sz val="9"/>
            <color indexed="81"/>
            <rFont val="Tahoma"/>
            <family val="2"/>
          </rPr>
          <t xml:space="preserve"> </t>
        </r>
        <r>
          <rPr>
            <b/>
            <sz val="9"/>
            <color indexed="81"/>
            <rFont val="돋움"/>
            <family val="3"/>
            <charset val="129"/>
          </rPr>
          <t>사람</t>
        </r>
        <r>
          <rPr>
            <b/>
            <sz val="9"/>
            <color indexed="81"/>
            <rFont val="Tahoma"/>
            <family val="2"/>
          </rPr>
          <t xml:space="preserve">(2017.02.03 </t>
        </r>
        <r>
          <rPr>
            <b/>
            <sz val="9"/>
            <color indexed="81"/>
            <rFont val="돋움"/>
            <family val="3"/>
            <charset val="129"/>
          </rPr>
          <t>신설</t>
        </r>
        <r>
          <rPr>
            <b/>
            <sz val="9"/>
            <color indexed="81"/>
            <rFont val="Tahoma"/>
            <family val="2"/>
          </rPr>
          <t xml:space="preserve">)
</t>
        </r>
        <r>
          <rPr>
            <b/>
            <sz val="9"/>
            <color indexed="81"/>
            <rFont val="돋움"/>
            <family val="3"/>
            <charset val="129"/>
          </rPr>
          <t>⑨</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호에도</t>
        </r>
        <r>
          <rPr>
            <b/>
            <sz val="9"/>
            <color indexed="81"/>
            <rFont val="Tahoma"/>
            <family val="2"/>
          </rPr>
          <t xml:space="preserve"> </t>
        </r>
        <r>
          <rPr>
            <b/>
            <sz val="9"/>
            <color indexed="81"/>
            <rFont val="돋움"/>
            <family val="3"/>
            <charset val="129"/>
          </rPr>
          <t>불구하고</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전체기간</t>
        </r>
        <r>
          <rPr>
            <b/>
            <sz val="9"/>
            <color indexed="81"/>
            <rFont val="Tahoma"/>
            <family val="2"/>
          </rPr>
          <t>(</t>
        </r>
        <r>
          <rPr>
            <b/>
            <sz val="9"/>
            <color indexed="81"/>
            <rFont val="돋움"/>
            <family val="3"/>
            <charset val="129"/>
          </rPr>
          <t>임차한</t>
        </r>
        <r>
          <rPr>
            <b/>
            <sz val="9"/>
            <color indexed="81"/>
            <rFont val="Tahoma"/>
            <family val="2"/>
          </rPr>
          <t xml:space="preserve"> </t>
        </r>
        <r>
          <rPr>
            <b/>
            <sz val="9"/>
            <color indexed="81"/>
            <rFont val="돋움"/>
            <family val="3"/>
            <charset val="129"/>
          </rPr>
          <t>승용차의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중에</t>
        </r>
        <r>
          <rPr>
            <b/>
            <sz val="9"/>
            <color indexed="81"/>
            <rFont val="Tahoma"/>
            <family val="2"/>
          </rPr>
          <t xml:space="preserve"> </t>
        </r>
        <r>
          <rPr>
            <b/>
            <sz val="9"/>
            <color indexed="81"/>
            <rFont val="돋움"/>
            <family val="3"/>
            <charset val="129"/>
          </rPr>
          <t>임차한</t>
        </r>
        <r>
          <rPr>
            <b/>
            <sz val="9"/>
            <color indexed="81"/>
            <rFont val="Tahoma"/>
            <family val="2"/>
          </rPr>
          <t xml:space="preserve"> </t>
        </r>
        <r>
          <rPr>
            <b/>
            <sz val="9"/>
            <color indexed="81"/>
            <rFont val="돋움"/>
            <family val="3"/>
            <charset val="129"/>
          </rPr>
          <t>기간을</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일부기간만</t>
        </r>
        <r>
          <rPr>
            <b/>
            <sz val="9"/>
            <color indexed="81"/>
            <rFont val="Tahoma"/>
            <family val="2"/>
          </rPr>
          <t xml:space="preserve"> </t>
        </r>
        <r>
          <rPr>
            <b/>
            <sz val="9"/>
            <color indexed="81"/>
            <rFont val="돋움"/>
            <family val="3"/>
            <charset val="129"/>
          </rPr>
          <t>업무전용자동차보험에</t>
        </r>
        <r>
          <rPr>
            <b/>
            <sz val="9"/>
            <color indexed="81"/>
            <rFont val="Tahoma"/>
            <family val="2"/>
          </rPr>
          <t xml:space="preserve"> </t>
        </r>
        <r>
          <rPr>
            <b/>
            <sz val="9"/>
            <color indexed="81"/>
            <rFont val="돋움"/>
            <family val="3"/>
            <charset val="129"/>
          </rPr>
          <t>가입한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27</t>
        </r>
        <r>
          <rPr>
            <b/>
            <sz val="9"/>
            <color indexed="81"/>
            <rFont val="돋움"/>
            <family val="3"/>
            <charset val="129"/>
          </rPr>
          <t>조의</t>
        </r>
        <r>
          <rPr>
            <b/>
            <sz val="9"/>
            <color indexed="81"/>
            <rFont val="Tahoma"/>
            <family val="2"/>
          </rPr>
          <t xml:space="preserve">2 </t>
        </r>
        <r>
          <rPr>
            <b/>
            <sz val="9"/>
            <color indexed="81"/>
            <rFont val="돋움"/>
            <family val="3"/>
            <charset val="129"/>
          </rPr>
          <t>제</t>
        </r>
        <r>
          <rPr>
            <b/>
            <sz val="9"/>
            <color indexed="81"/>
            <rFont val="Tahoma"/>
            <family val="2"/>
          </rPr>
          <t>2</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업무사용금액은</t>
        </r>
        <r>
          <rPr>
            <b/>
            <sz val="9"/>
            <color indexed="81"/>
            <rFont val="Tahoma"/>
            <family val="2"/>
          </rPr>
          <t xml:space="preserve"> </t>
        </r>
        <r>
          <rPr>
            <b/>
            <sz val="9"/>
            <color indexed="81"/>
            <rFont val="돋움"/>
            <family val="3"/>
            <charset val="129"/>
          </rPr>
          <t>다음의</t>
        </r>
        <r>
          <rPr>
            <b/>
            <sz val="9"/>
            <color indexed="81"/>
            <rFont val="Tahoma"/>
            <family val="2"/>
          </rPr>
          <t xml:space="preserve"> </t>
        </r>
        <r>
          <rPr>
            <b/>
            <sz val="9"/>
            <color indexed="81"/>
            <rFont val="돋움"/>
            <family val="3"/>
            <charset val="129"/>
          </rPr>
          <t>계산식에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산정한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한다</t>
        </r>
        <r>
          <rPr>
            <b/>
            <sz val="9"/>
            <color indexed="81"/>
            <rFont val="Tahoma"/>
            <family val="2"/>
          </rPr>
          <t xml:space="preserve">.(2018.02.13 </t>
        </r>
        <r>
          <rPr>
            <b/>
            <sz val="9"/>
            <color indexed="81"/>
            <rFont val="돋움"/>
            <family val="3"/>
            <charset val="129"/>
          </rPr>
          <t>개정</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t>
        </r>
        <r>
          <rPr>
            <b/>
            <sz val="9"/>
            <color indexed="81"/>
            <rFont val="Tahoma"/>
            <family val="2"/>
          </rPr>
          <t xml:space="preserve"> × </t>
        </r>
        <r>
          <rPr>
            <b/>
            <sz val="9"/>
            <color indexed="81"/>
            <rFont val="돋움"/>
            <family val="3"/>
            <charset val="129"/>
          </rPr>
          <t>업무사용비율</t>
        </r>
        <r>
          <rPr>
            <b/>
            <sz val="9"/>
            <color indexed="81"/>
            <rFont val="Tahoma"/>
            <family val="2"/>
          </rPr>
          <t xml:space="preserve"> × (</t>
        </r>
        <r>
          <rPr>
            <b/>
            <sz val="9"/>
            <color indexed="81"/>
            <rFont val="돋움"/>
            <family val="3"/>
            <charset val="129"/>
          </rPr>
          <t>해당</t>
        </r>
        <r>
          <rPr>
            <b/>
            <sz val="9"/>
            <color indexed="81"/>
            <rFont val="Tahoma"/>
            <family val="2"/>
          </rPr>
          <t xml:space="preserve"> </t>
        </r>
        <r>
          <rPr>
            <b/>
            <sz val="9"/>
            <color indexed="81"/>
            <rFont val="돋움"/>
            <family val="3"/>
            <charset val="129"/>
          </rPr>
          <t>사업연도에</t>
        </r>
        <r>
          <rPr>
            <b/>
            <sz val="9"/>
            <color indexed="81"/>
            <rFont val="Tahoma"/>
            <family val="2"/>
          </rPr>
          <t xml:space="preserve"> </t>
        </r>
        <r>
          <rPr>
            <b/>
            <sz val="9"/>
            <color indexed="81"/>
            <rFont val="돋움"/>
            <family val="3"/>
            <charset val="129"/>
          </rPr>
          <t>실제로</t>
        </r>
        <r>
          <rPr>
            <b/>
            <sz val="9"/>
            <color indexed="81"/>
            <rFont val="Tahoma"/>
            <family val="2"/>
          </rPr>
          <t xml:space="preserve"> </t>
        </r>
        <r>
          <rPr>
            <b/>
            <sz val="9"/>
            <color indexed="81"/>
            <rFont val="돋움"/>
            <family val="3"/>
            <charset val="129"/>
          </rPr>
          <t>업무전용자동차보험에</t>
        </r>
        <r>
          <rPr>
            <b/>
            <sz val="9"/>
            <color indexed="81"/>
            <rFont val="Tahoma"/>
            <family val="2"/>
          </rPr>
          <t xml:space="preserve"> </t>
        </r>
        <r>
          <rPr>
            <b/>
            <sz val="9"/>
            <color indexed="81"/>
            <rFont val="돋움"/>
            <family val="3"/>
            <charset val="129"/>
          </rPr>
          <t>가입한</t>
        </r>
        <r>
          <rPr>
            <b/>
            <sz val="9"/>
            <color indexed="81"/>
            <rFont val="Tahoma"/>
            <family val="2"/>
          </rPr>
          <t xml:space="preserve"> </t>
        </r>
        <r>
          <rPr>
            <b/>
            <sz val="9"/>
            <color indexed="81"/>
            <rFont val="돋움"/>
            <family val="3"/>
            <charset val="129"/>
          </rPr>
          <t>일수</t>
        </r>
        <r>
          <rPr>
            <b/>
            <sz val="9"/>
            <color indexed="81"/>
            <rFont val="Tahoma"/>
            <family val="2"/>
          </rPr>
          <t xml:space="preserve"> ÷ </t>
        </r>
        <r>
          <rPr>
            <b/>
            <sz val="9"/>
            <color indexed="81"/>
            <rFont val="돋움"/>
            <family val="3"/>
            <charset val="129"/>
          </rPr>
          <t>해당</t>
        </r>
        <r>
          <rPr>
            <b/>
            <sz val="9"/>
            <color indexed="81"/>
            <rFont val="Tahoma"/>
            <family val="2"/>
          </rPr>
          <t xml:space="preserve"> </t>
        </r>
        <r>
          <rPr>
            <b/>
            <sz val="9"/>
            <color indexed="81"/>
            <rFont val="돋움"/>
            <family val="3"/>
            <charset val="129"/>
          </rPr>
          <t>사업연도에</t>
        </r>
        <r>
          <rPr>
            <b/>
            <sz val="9"/>
            <color indexed="81"/>
            <rFont val="Tahoma"/>
            <family val="2"/>
          </rPr>
          <t xml:space="preserve"> </t>
        </r>
        <r>
          <rPr>
            <b/>
            <sz val="9"/>
            <color indexed="81"/>
            <rFont val="돋움"/>
            <family val="3"/>
            <charset val="129"/>
          </rPr>
          <t>업무전용자동차보험에</t>
        </r>
        <r>
          <rPr>
            <b/>
            <sz val="9"/>
            <color indexed="81"/>
            <rFont val="Tahoma"/>
            <family val="2"/>
          </rPr>
          <t xml:space="preserve"> </t>
        </r>
        <r>
          <rPr>
            <b/>
            <sz val="9"/>
            <color indexed="81"/>
            <rFont val="돋움"/>
            <family val="3"/>
            <charset val="129"/>
          </rPr>
          <t>의무적으로</t>
        </r>
        <r>
          <rPr>
            <b/>
            <sz val="9"/>
            <color indexed="81"/>
            <rFont val="Tahoma"/>
            <family val="2"/>
          </rPr>
          <t xml:space="preserve"> </t>
        </r>
        <r>
          <rPr>
            <b/>
            <sz val="9"/>
            <color indexed="81"/>
            <rFont val="돋움"/>
            <family val="3"/>
            <charset val="129"/>
          </rPr>
          <t>가입하여야</t>
        </r>
        <r>
          <rPr>
            <b/>
            <sz val="9"/>
            <color indexed="81"/>
            <rFont val="Tahoma"/>
            <family val="2"/>
          </rPr>
          <t xml:space="preserve"> </t>
        </r>
        <r>
          <rPr>
            <b/>
            <sz val="9"/>
            <color indexed="81"/>
            <rFont val="돋움"/>
            <family val="3"/>
            <charset val="129"/>
          </rPr>
          <t>할</t>
        </r>
        <r>
          <rPr>
            <b/>
            <sz val="9"/>
            <color indexed="81"/>
            <rFont val="Tahoma"/>
            <family val="2"/>
          </rPr>
          <t xml:space="preserve"> </t>
        </r>
        <r>
          <rPr>
            <b/>
            <sz val="9"/>
            <color indexed="81"/>
            <rFont val="돋움"/>
            <family val="3"/>
            <charset val="129"/>
          </rPr>
          <t>일수</t>
        </r>
        <r>
          <rPr>
            <b/>
            <sz val="9"/>
            <color indexed="81"/>
            <rFont val="Tahoma"/>
            <family val="2"/>
          </rPr>
          <t>)</t>
        </r>
      </text>
    </comment>
    <comment ref="A15" authorId="0" shapeId="0" xr:uid="{336BF560-8F27-4B45-84CD-AE9D07350A8B}">
      <text>
        <r>
          <rPr>
            <b/>
            <sz val="9"/>
            <color indexed="81"/>
            <rFont val="Tahoma"/>
            <family val="2"/>
          </rPr>
          <t>2016</t>
        </r>
        <r>
          <rPr>
            <b/>
            <sz val="9"/>
            <color indexed="81"/>
            <rFont val="돋움"/>
            <family val="3"/>
            <charset val="129"/>
          </rPr>
          <t>년</t>
        </r>
        <r>
          <rPr>
            <b/>
            <sz val="9"/>
            <color indexed="81"/>
            <rFont val="Tahoma"/>
            <family val="2"/>
          </rPr>
          <t xml:space="preserve"> </t>
        </r>
        <r>
          <rPr>
            <b/>
            <sz val="9"/>
            <color indexed="81"/>
            <rFont val="돋움"/>
            <family val="3"/>
            <charset val="129"/>
          </rPr>
          <t>사업연도까지만</t>
        </r>
        <r>
          <rPr>
            <b/>
            <sz val="9"/>
            <color indexed="81"/>
            <rFont val="Tahoma"/>
            <family val="2"/>
          </rPr>
          <t xml:space="preserve"> </t>
        </r>
        <r>
          <rPr>
            <b/>
            <sz val="9"/>
            <color indexed="81"/>
            <rFont val="돋움"/>
            <family val="3"/>
            <charset val="129"/>
          </rPr>
          <t xml:space="preserve">일수계산
</t>
        </r>
        <r>
          <rPr>
            <b/>
            <sz val="9"/>
            <color indexed="81"/>
            <rFont val="Tahoma"/>
            <family val="2"/>
          </rPr>
          <t>2017</t>
        </r>
        <r>
          <rPr>
            <b/>
            <sz val="9"/>
            <color indexed="81"/>
            <rFont val="돋움"/>
            <family val="3"/>
            <charset val="129"/>
          </rPr>
          <t>년도</t>
        </r>
        <r>
          <rPr>
            <b/>
            <sz val="9"/>
            <color indexed="81"/>
            <rFont val="Tahoma"/>
            <family val="2"/>
          </rPr>
          <t xml:space="preserve"> </t>
        </r>
        <r>
          <rPr>
            <b/>
            <sz val="9"/>
            <color indexed="81"/>
            <rFont val="돋움"/>
            <family val="3"/>
            <charset val="129"/>
          </rPr>
          <t>부터는</t>
        </r>
        <r>
          <rPr>
            <b/>
            <sz val="9"/>
            <color indexed="81"/>
            <rFont val="Tahoma"/>
            <family val="2"/>
          </rPr>
          <t xml:space="preserve"> </t>
        </r>
        <r>
          <rPr>
            <b/>
            <sz val="9"/>
            <color indexed="81"/>
            <rFont val="돋움"/>
            <family val="3"/>
            <charset val="129"/>
          </rPr>
          <t>하루라도</t>
        </r>
        <r>
          <rPr>
            <b/>
            <sz val="9"/>
            <color indexed="81"/>
            <rFont val="Tahoma"/>
            <family val="2"/>
          </rPr>
          <t xml:space="preserve"> </t>
        </r>
        <r>
          <rPr>
            <b/>
            <sz val="9"/>
            <color indexed="81"/>
            <rFont val="돋움"/>
            <family val="3"/>
            <charset val="129"/>
          </rPr>
          <t>늦게</t>
        </r>
        <r>
          <rPr>
            <b/>
            <sz val="9"/>
            <color indexed="81"/>
            <rFont val="Tahoma"/>
            <family val="2"/>
          </rPr>
          <t xml:space="preserve"> </t>
        </r>
        <r>
          <rPr>
            <b/>
            <sz val="9"/>
            <color indexed="81"/>
            <rFont val="돋움"/>
            <family val="3"/>
            <charset val="129"/>
          </rPr>
          <t>가입하면</t>
        </r>
        <r>
          <rPr>
            <b/>
            <sz val="9"/>
            <color indexed="81"/>
            <rFont val="Tahoma"/>
            <family val="2"/>
          </rPr>
          <t xml:space="preserve"> </t>
        </r>
        <r>
          <rPr>
            <b/>
            <sz val="9"/>
            <color indexed="81"/>
            <rFont val="돋움"/>
            <family val="3"/>
            <charset val="129"/>
          </rPr>
          <t>모든</t>
        </r>
        <r>
          <rPr>
            <b/>
            <sz val="9"/>
            <color indexed="81"/>
            <rFont val="Tahoma"/>
            <family val="2"/>
          </rPr>
          <t xml:space="preserve"> </t>
        </r>
        <r>
          <rPr>
            <b/>
            <sz val="9"/>
            <color indexed="81"/>
            <rFont val="돋움"/>
            <family val="3"/>
            <charset val="129"/>
          </rPr>
          <t>비용부인</t>
        </r>
        <r>
          <rPr>
            <b/>
            <sz val="9"/>
            <color indexed="81"/>
            <rFont val="Tahoma"/>
            <family val="2"/>
          </rPr>
          <t xml:space="preserve"> </t>
        </r>
        <r>
          <rPr>
            <b/>
            <sz val="9"/>
            <color indexed="81"/>
            <rFont val="돋움"/>
            <family val="3"/>
            <charset val="129"/>
          </rPr>
          <t>상여처분</t>
        </r>
      </text>
    </comment>
    <comment ref="A24" authorId="0" shapeId="0" xr:uid="{6AFF6CD8-DB02-472F-A344-1721C6731510}">
      <text>
        <r>
          <rPr>
            <b/>
            <sz val="9"/>
            <color indexed="81"/>
            <rFont val="돋움"/>
            <family val="3"/>
            <charset val="129"/>
          </rPr>
          <t>법인세법시행령</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조의</t>
        </r>
        <r>
          <rPr>
            <b/>
            <sz val="9"/>
            <color indexed="81"/>
            <rFont val="Tahoma"/>
            <family val="2"/>
          </rPr>
          <t xml:space="preserve"> 2 [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t>
        </r>
        <r>
          <rPr>
            <b/>
            <sz val="9"/>
            <color indexed="81"/>
            <rFont val="Tahoma"/>
            <family val="2"/>
          </rPr>
          <t xml:space="preserve"> </t>
        </r>
        <r>
          <rPr>
            <b/>
            <sz val="9"/>
            <color indexed="81"/>
            <rFont val="돋움"/>
            <family val="3"/>
            <charset val="129"/>
          </rPr>
          <t>등의</t>
        </r>
        <r>
          <rPr>
            <b/>
            <sz val="9"/>
            <color indexed="81"/>
            <rFont val="Tahoma"/>
            <family val="2"/>
          </rPr>
          <t xml:space="preserve"> </t>
        </r>
        <r>
          <rPr>
            <b/>
            <sz val="9"/>
            <color indexed="81"/>
            <rFont val="돋움"/>
            <family val="3"/>
            <charset val="129"/>
          </rPr>
          <t>손금불산입</t>
        </r>
        <r>
          <rPr>
            <b/>
            <sz val="9"/>
            <color indexed="81"/>
            <rFont val="Tahoma"/>
            <family val="2"/>
          </rPr>
          <t xml:space="preserve"> </t>
        </r>
        <r>
          <rPr>
            <b/>
            <sz val="9"/>
            <color indexed="81"/>
            <rFont val="돋움"/>
            <family val="3"/>
            <charset val="129"/>
          </rPr>
          <t>특례</t>
        </r>
        <r>
          <rPr>
            <b/>
            <sz val="9"/>
            <color indexed="81"/>
            <rFont val="Tahoma"/>
            <family val="2"/>
          </rPr>
          <t xml:space="preserve">(2016.02.12 </t>
        </r>
        <r>
          <rPr>
            <b/>
            <sz val="9"/>
            <color indexed="81"/>
            <rFont val="돋움"/>
            <family val="3"/>
            <charset val="129"/>
          </rPr>
          <t>신설</t>
        </r>
        <r>
          <rPr>
            <b/>
            <sz val="9"/>
            <color indexed="81"/>
            <rFont val="Tahoma"/>
            <family val="2"/>
          </rPr>
          <t xml:space="preserve">) ]
</t>
        </r>
        <r>
          <rPr>
            <b/>
            <sz val="9"/>
            <color indexed="81"/>
            <rFont val="돋움"/>
            <family val="3"/>
            <charset val="129"/>
          </rPr>
          <t>⑤</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호에서</t>
        </r>
        <r>
          <rPr>
            <b/>
            <sz val="9"/>
            <color indexed="81"/>
            <rFont val="Tahoma"/>
            <family val="2"/>
          </rPr>
          <t xml:space="preserve"> </t>
        </r>
        <r>
          <rPr>
            <b/>
            <sz val="9"/>
            <color indexed="81"/>
            <rFont val="돋움"/>
            <family val="3"/>
            <charset val="129"/>
          </rPr>
          <t>업무사용비율은</t>
        </r>
        <r>
          <rPr>
            <b/>
            <sz val="9"/>
            <color indexed="81"/>
            <rFont val="Tahoma"/>
            <family val="2"/>
          </rPr>
          <t xml:space="preserve"> </t>
        </r>
        <r>
          <rPr>
            <b/>
            <sz val="9"/>
            <color indexed="81"/>
            <rFont val="돋움"/>
            <family val="3"/>
            <charset val="129"/>
          </rPr>
          <t>기획재정부령으로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운행기록</t>
        </r>
        <r>
          <rPr>
            <b/>
            <sz val="9"/>
            <color indexed="81"/>
            <rFont val="Tahoma"/>
            <family val="2"/>
          </rPr>
          <t xml:space="preserve"> </t>
        </r>
        <r>
          <rPr>
            <b/>
            <sz val="9"/>
            <color indexed="81"/>
            <rFont val="돋움"/>
            <family val="3"/>
            <charset val="129"/>
          </rPr>
          <t>등</t>
        </r>
        <r>
          <rPr>
            <b/>
            <sz val="9"/>
            <color indexed="81"/>
            <rFont val="Tahoma"/>
            <family val="2"/>
          </rPr>
          <t>(</t>
        </r>
        <r>
          <rPr>
            <b/>
            <sz val="9"/>
            <color indexed="81"/>
            <rFont val="돋움"/>
            <family val="3"/>
            <charset val="129"/>
          </rPr>
          <t>이하</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조에서</t>
        </r>
        <r>
          <rPr>
            <b/>
            <sz val="9"/>
            <color indexed="81"/>
            <rFont val="Tahoma"/>
            <family val="2"/>
          </rPr>
          <t xml:space="preserve"> "</t>
        </r>
        <r>
          <rPr>
            <b/>
            <sz val="9"/>
            <color indexed="81"/>
            <rFont val="돋움"/>
            <family val="3"/>
            <charset val="129"/>
          </rPr>
          <t>운행기록등</t>
        </r>
        <r>
          <rPr>
            <b/>
            <sz val="9"/>
            <color indexed="81"/>
            <rFont val="Tahoma"/>
            <family val="2"/>
          </rPr>
          <t>"</t>
        </r>
        <r>
          <rPr>
            <b/>
            <sz val="9"/>
            <color indexed="81"/>
            <rFont val="돋움"/>
            <family val="3"/>
            <charset val="129"/>
          </rPr>
          <t>이라</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확인되는</t>
        </r>
        <r>
          <rPr>
            <b/>
            <sz val="9"/>
            <color indexed="81"/>
            <rFont val="Tahoma"/>
            <family val="2"/>
          </rPr>
          <t xml:space="preserve"> </t>
        </r>
        <r>
          <rPr>
            <b/>
            <sz val="9"/>
            <color indexed="81"/>
            <rFont val="돋움"/>
            <family val="3"/>
            <charset val="129"/>
          </rPr>
          <t>총</t>
        </r>
        <r>
          <rPr>
            <b/>
            <sz val="9"/>
            <color indexed="81"/>
            <rFont val="Tahoma"/>
            <family val="2"/>
          </rPr>
          <t xml:space="preserve"> </t>
        </r>
        <r>
          <rPr>
            <b/>
            <sz val="9"/>
            <color indexed="81"/>
            <rFont val="돋움"/>
            <family val="3"/>
            <charset val="129"/>
          </rPr>
          <t>주행거리</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사용거리가</t>
        </r>
        <r>
          <rPr>
            <b/>
            <sz val="9"/>
            <color indexed="81"/>
            <rFont val="Tahoma"/>
            <family val="2"/>
          </rPr>
          <t xml:space="preserve"> </t>
        </r>
        <r>
          <rPr>
            <b/>
            <sz val="9"/>
            <color indexed="81"/>
            <rFont val="돋움"/>
            <family val="3"/>
            <charset val="129"/>
          </rPr>
          <t>차지하는</t>
        </r>
        <r>
          <rPr>
            <b/>
            <sz val="9"/>
            <color indexed="81"/>
            <rFont val="Tahoma"/>
            <family val="2"/>
          </rPr>
          <t xml:space="preserve"> </t>
        </r>
        <r>
          <rPr>
            <b/>
            <sz val="9"/>
            <color indexed="81"/>
            <rFont val="돋움"/>
            <family val="3"/>
            <charset val="129"/>
          </rPr>
          <t>비율로</t>
        </r>
        <r>
          <rPr>
            <b/>
            <sz val="9"/>
            <color indexed="81"/>
            <rFont val="Tahoma"/>
            <family val="2"/>
          </rPr>
          <t xml:space="preserve"> </t>
        </r>
        <r>
          <rPr>
            <b/>
            <sz val="9"/>
            <color indexed="81"/>
            <rFont val="돋움"/>
            <family val="3"/>
            <charset val="129"/>
          </rPr>
          <t>한다</t>
        </r>
        <r>
          <rPr>
            <b/>
            <sz val="9"/>
            <color indexed="81"/>
            <rFont val="Tahoma"/>
            <family val="2"/>
          </rPr>
          <t xml:space="preserve">.(2016.02.12 </t>
        </r>
        <r>
          <rPr>
            <b/>
            <sz val="9"/>
            <color indexed="81"/>
            <rFont val="돋움"/>
            <family val="3"/>
            <charset val="129"/>
          </rPr>
          <t>신설</t>
        </r>
        <r>
          <rPr>
            <b/>
            <sz val="9"/>
            <color indexed="81"/>
            <rFont val="Tahoma"/>
            <family val="2"/>
          </rPr>
          <t xml:space="preserve">)
</t>
        </r>
        <r>
          <rPr>
            <b/>
            <sz val="9"/>
            <color indexed="81"/>
            <rFont val="돋움"/>
            <family val="3"/>
            <charset val="129"/>
          </rPr>
          <t>⑦</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호를</t>
        </r>
        <r>
          <rPr>
            <b/>
            <sz val="9"/>
            <color indexed="81"/>
            <rFont val="Tahoma"/>
            <family val="2"/>
          </rPr>
          <t xml:space="preserve"> </t>
        </r>
        <r>
          <rPr>
            <b/>
            <sz val="9"/>
            <color indexed="81"/>
            <rFont val="돋움"/>
            <family val="3"/>
            <charset val="129"/>
          </rPr>
          <t>적용할</t>
        </r>
        <r>
          <rPr>
            <b/>
            <sz val="9"/>
            <color indexed="81"/>
            <rFont val="Tahoma"/>
            <family val="2"/>
          </rPr>
          <t xml:space="preserve"> </t>
        </r>
        <r>
          <rPr>
            <b/>
            <sz val="9"/>
            <color indexed="81"/>
            <rFont val="돋움"/>
            <family val="3"/>
            <charset val="129"/>
          </rPr>
          <t>때</t>
        </r>
        <r>
          <rPr>
            <b/>
            <sz val="9"/>
            <color indexed="81"/>
            <rFont val="Tahoma"/>
            <family val="2"/>
          </rPr>
          <t xml:space="preserve"> </t>
        </r>
        <r>
          <rPr>
            <b/>
            <sz val="9"/>
            <color indexed="81"/>
            <rFont val="돋움"/>
            <family val="3"/>
            <charset val="129"/>
          </rPr>
          <t>운행기록등을</t>
        </r>
        <r>
          <rPr>
            <b/>
            <sz val="9"/>
            <color indexed="81"/>
            <rFont val="Tahoma"/>
            <family val="2"/>
          </rPr>
          <t xml:space="preserve"> </t>
        </r>
        <r>
          <rPr>
            <b/>
            <sz val="9"/>
            <color indexed="81"/>
            <rFont val="돋움"/>
            <family val="3"/>
            <charset val="129"/>
          </rPr>
          <t>작성ㆍ비치하지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업무사용비율은</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항에도</t>
        </r>
        <r>
          <rPr>
            <b/>
            <sz val="9"/>
            <color indexed="81"/>
            <rFont val="Tahoma"/>
            <family val="2"/>
          </rPr>
          <t xml:space="preserve"> </t>
        </r>
        <r>
          <rPr>
            <b/>
            <sz val="9"/>
            <color indexed="81"/>
            <rFont val="돋움"/>
            <family val="3"/>
            <charset val="129"/>
          </rPr>
          <t>불구하고</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비율로</t>
        </r>
        <r>
          <rPr>
            <b/>
            <sz val="9"/>
            <color indexed="81"/>
            <rFont val="Tahoma"/>
            <family val="2"/>
          </rPr>
          <t xml:space="preserve"> </t>
        </r>
        <r>
          <rPr>
            <b/>
            <sz val="9"/>
            <color indexed="81"/>
            <rFont val="돋움"/>
            <family val="3"/>
            <charset val="129"/>
          </rPr>
          <t>한다</t>
        </r>
        <r>
          <rPr>
            <b/>
            <sz val="9"/>
            <color indexed="81"/>
            <rFont val="Tahoma"/>
            <family val="2"/>
          </rPr>
          <t xml:space="preserve">.(2020.02.11 </t>
        </r>
        <r>
          <rPr>
            <b/>
            <sz val="9"/>
            <color indexed="81"/>
            <rFont val="돋움"/>
            <family val="3"/>
            <charset val="129"/>
          </rPr>
          <t>개정</t>
        </r>
        <r>
          <rPr>
            <b/>
            <sz val="9"/>
            <color indexed="81"/>
            <rFont val="Tahoma"/>
            <family val="2"/>
          </rPr>
          <t xml:space="preserve">)
1. </t>
        </r>
        <r>
          <rPr>
            <b/>
            <sz val="9"/>
            <color indexed="81"/>
            <rFont val="돋움"/>
            <family val="3"/>
            <charset val="129"/>
          </rPr>
          <t>해당</t>
        </r>
        <r>
          <rPr>
            <b/>
            <sz val="9"/>
            <color indexed="81"/>
            <rFont val="Tahoma"/>
            <family val="2"/>
          </rPr>
          <t xml:space="preserve"> </t>
        </r>
        <r>
          <rPr>
            <b/>
            <sz val="9"/>
            <color indexed="81"/>
            <rFont val="돋움"/>
            <family val="3"/>
            <charset val="129"/>
          </rPr>
          <t>사업연도의</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관련비용이</t>
        </r>
        <r>
          <rPr>
            <b/>
            <sz val="9"/>
            <color indexed="81"/>
            <rFont val="Tahoma"/>
            <family val="2"/>
          </rPr>
          <t xml:space="preserve"> 1</t>
        </r>
        <r>
          <rPr>
            <b/>
            <sz val="9"/>
            <color indexed="81"/>
            <rFont val="돋움"/>
            <family val="3"/>
            <charset val="129"/>
          </rPr>
          <t>천</t>
        </r>
        <r>
          <rPr>
            <b/>
            <sz val="9"/>
            <color indexed="81"/>
            <rFont val="Tahoma"/>
            <family val="2"/>
          </rPr>
          <t>5</t>
        </r>
        <r>
          <rPr>
            <b/>
            <sz val="9"/>
            <color indexed="81"/>
            <rFont val="돋움"/>
            <family val="3"/>
            <charset val="129"/>
          </rPr>
          <t>백만원</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사업연도가</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미만인</t>
        </r>
        <r>
          <rPr>
            <b/>
            <sz val="9"/>
            <color indexed="81"/>
            <rFont val="Tahoma"/>
            <family val="2"/>
          </rPr>
          <t xml:space="preserve"> </t>
        </r>
        <r>
          <rPr>
            <b/>
            <sz val="9"/>
            <color indexed="81"/>
            <rFont val="돋움"/>
            <family val="3"/>
            <charset val="129"/>
          </rPr>
          <t>경우에는</t>
        </r>
        <r>
          <rPr>
            <b/>
            <sz val="9"/>
            <color indexed="81"/>
            <rFont val="Tahoma"/>
            <family val="2"/>
          </rPr>
          <t xml:space="preserve"> 1</t>
        </r>
        <r>
          <rPr>
            <b/>
            <sz val="9"/>
            <color indexed="81"/>
            <rFont val="돋움"/>
            <family val="3"/>
            <charset val="129"/>
          </rPr>
          <t>천</t>
        </r>
        <r>
          <rPr>
            <b/>
            <sz val="9"/>
            <color indexed="81"/>
            <rFont val="Tahoma"/>
            <family val="2"/>
          </rPr>
          <t>5</t>
        </r>
        <r>
          <rPr>
            <b/>
            <sz val="9"/>
            <color indexed="81"/>
            <rFont val="돋움"/>
            <family val="3"/>
            <charset val="129"/>
          </rPr>
          <t>백만원에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사업연도의</t>
        </r>
        <r>
          <rPr>
            <b/>
            <sz val="9"/>
            <color indexed="81"/>
            <rFont val="Tahoma"/>
            <family val="2"/>
          </rPr>
          <t xml:space="preserve"> </t>
        </r>
        <r>
          <rPr>
            <b/>
            <sz val="9"/>
            <color indexed="81"/>
            <rFont val="돋움"/>
            <family val="3"/>
            <charset val="129"/>
          </rPr>
          <t>월수를</t>
        </r>
        <r>
          <rPr>
            <b/>
            <sz val="9"/>
            <color indexed="81"/>
            <rFont val="Tahoma"/>
            <family val="2"/>
          </rPr>
          <t xml:space="preserve"> </t>
        </r>
        <r>
          <rPr>
            <b/>
            <sz val="9"/>
            <color indexed="81"/>
            <rFont val="돋움"/>
            <family val="3"/>
            <charset val="129"/>
          </rPr>
          <t>곱하고</t>
        </r>
        <r>
          <rPr>
            <b/>
            <sz val="9"/>
            <color indexed="81"/>
            <rFont val="Tahoma"/>
            <family val="2"/>
          </rPr>
          <t xml:space="preserve"> </t>
        </r>
        <r>
          <rPr>
            <b/>
            <sz val="9"/>
            <color indexed="81"/>
            <rFont val="돋움"/>
            <family val="3"/>
            <charset val="129"/>
          </rPr>
          <t>이를</t>
        </r>
        <r>
          <rPr>
            <b/>
            <sz val="9"/>
            <color indexed="81"/>
            <rFont val="Tahoma"/>
            <family val="2"/>
          </rPr>
          <t xml:space="preserve"> 12</t>
        </r>
        <r>
          <rPr>
            <b/>
            <sz val="9"/>
            <color indexed="81"/>
            <rFont val="돋움"/>
            <family val="3"/>
            <charset val="129"/>
          </rPr>
          <t>로</t>
        </r>
        <r>
          <rPr>
            <b/>
            <sz val="9"/>
            <color indexed="81"/>
            <rFont val="Tahoma"/>
            <family val="2"/>
          </rPr>
          <t xml:space="preserve"> </t>
        </r>
        <r>
          <rPr>
            <b/>
            <sz val="9"/>
            <color indexed="81"/>
            <rFont val="돋움"/>
            <family val="3"/>
            <charset val="129"/>
          </rPr>
          <t>나누어</t>
        </r>
        <r>
          <rPr>
            <b/>
            <sz val="9"/>
            <color indexed="81"/>
            <rFont val="Tahoma"/>
            <family val="2"/>
          </rPr>
          <t xml:space="preserve"> </t>
        </r>
        <r>
          <rPr>
            <b/>
            <sz val="9"/>
            <color indexed="81"/>
            <rFont val="돋움"/>
            <family val="3"/>
            <charset val="129"/>
          </rPr>
          <t>산출한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말하고</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일부</t>
        </r>
        <r>
          <rPr>
            <b/>
            <sz val="9"/>
            <color indexed="81"/>
            <rFont val="Tahoma"/>
            <family val="2"/>
          </rPr>
          <t xml:space="preserve"> </t>
        </r>
        <r>
          <rPr>
            <b/>
            <sz val="9"/>
            <color indexed="81"/>
            <rFont val="돋움"/>
            <family val="3"/>
            <charset val="129"/>
          </rPr>
          <t>기간</t>
        </r>
        <r>
          <rPr>
            <b/>
            <sz val="9"/>
            <color indexed="81"/>
            <rFont val="Tahoma"/>
            <family val="2"/>
          </rPr>
          <t xml:space="preserve"> </t>
        </r>
        <r>
          <rPr>
            <b/>
            <sz val="9"/>
            <color indexed="81"/>
            <rFont val="돋움"/>
            <family val="3"/>
            <charset val="129"/>
          </rPr>
          <t>동안</t>
        </r>
        <r>
          <rPr>
            <b/>
            <sz val="9"/>
            <color indexed="81"/>
            <rFont val="Tahoma"/>
            <family val="2"/>
          </rPr>
          <t xml:space="preserve"> </t>
        </r>
        <r>
          <rPr>
            <b/>
            <sz val="9"/>
            <color indexed="81"/>
            <rFont val="돋움"/>
            <family val="3"/>
            <charset val="129"/>
          </rPr>
          <t>보유하거나</t>
        </r>
        <r>
          <rPr>
            <b/>
            <sz val="9"/>
            <color indexed="81"/>
            <rFont val="Tahoma"/>
            <family val="2"/>
          </rPr>
          <t xml:space="preserve"> </t>
        </r>
        <r>
          <rPr>
            <b/>
            <sz val="9"/>
            <color indexed="81"/>
            <rFont val="돋움"/>
            <family val="3"/>
            <charset val="129"/>
          </rPr>
          <t>임차한</t>
        </r>
        <r>
          <rPr>
            <b/>
            <sz val="9"/>
            <color indexed="81"/>
            <rFont val="Tahoma"/>
            <family val="2"/>
          </rPr>
          <t xml:space="preserve"> </t>
        </r>
        <r>
          <rPr>
            <b/>
            <sz val="9"/>
            <color indexed="81"/>
            <rFont val="돋움"/>
            <family val="3"/>
            <charset val="129"/>
          </rPr>
          <t>경우에는</t>
        </r>
        <r>
          <rPr>
            <b/>
            <sz val="9"/>
            <color indexed="81"/>
            <rFont val="Tahoma"/>
            <family val="2"/>
          </rPr>
          <t xml:space="preserve"> 1</t>
        </r>
        <r>
          <rPr>
            <b/>
            <sz val="9"/>
            <color indexed="81"/>
            <rFont val="돋움"/>
            <family val="3"/>
            <charset val="129"/>
          </rPr>
          <t>천</t>
        </r>
        <r>
          <rPr>
            <b/>
            <sz val="9"/>
            <color indexed="81"/>
            <rFont val="Tahoma"/>
            <family val="2"/>
          </rPr>
          <t>5</t>
        </r>
        <r>
          <rPr>
            <b/>
            <sz val="9"/>
            <color indexed="81"/>
            <rFont val="돋움"/>
            <family val="3"/>
            <charset val="129"/>
          </rPr>
          <t>백만원에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보유기간</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임차기간</t>
        </r>
        <r>
          <rPr>
            <b/>
            <sz val="9"/>
            <color indexed="81"/>
            <rFont val="Tahoma"/>
            <family val="2"/>
          </rPr>
          <t xml:space="preserve"> </t>
        </r>
        <r>
          <rPr>
            <b/>
            <sz val="9"/>
            <color indexed="81"/>
            <rFont val="돋움"/>
            <family val="3"/>
            <charset val="129"/>
          </rPr>
          <t>월수를</t>
        </r>
        <r>
          <rPr>
            <b/>
            <sz val="9"/>
            <color indexed="81"/>
            <rFont val="Tahoma"/>
            <family val="2"/>
          </rPr>
          <t xml:space="preserve"> </t>
        </r>
        <r>
          <rPr>
            <b/>
            <sz val="9"/>
            <color indexed="81"/>
            <rFont val="돋움"/>
            <family val="3"/>
            <charset val="129"/>
          </rPr>
          <t>곱하고</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월수로</t>
        </r>
        <r>
          <rPr>
            <b/>
            <sz val="9"/>
            <color indexed="81"/>
            <rFont val="Tahoma"/>
            <family val="2"/>
          </rPr>
          <t xml:space="preserve"> </t>
        </r>
        <r>
          <rPr>
            <b/>
            <sz val="9"/>
            <color indexed="81"/>
            <rFont val="돋움"/>
            <family val="3"/>
            <charset val="129"/>
          </rPr>
          <t>나누어</t>
        </r>
        <r>
          <rPr>
            <b/>
            <sz val="9"/>
            <color indexed="81"/>
            <rFont val="Tahoma"/>
            <family val="2"/>
          </rPr>
          <t xml:space="preserve"> </t>
        </r>
        <r>
          <rPr>
            <b/>
            <sz val="9"/>
            <color indexed="81"/>
            <rFont val="돋움"/>
            <family val="3"/>
            <charset val="129"/>
          </rPr>
          <t>산출한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조에서</t>
        </r>
        <r>
          <rPr>
            <b/>
            <sz val="9"/>
            <color indexed="81"/>
            <rFont val="Tahoma"/>
            <family val="2"/>
          </rPr>
          <t xml:space="preserve"> </t>
        </r>
        <r>
          <rPr>
            <b/>
            <sz val="9"/>
            <color indexed="81"/>
            <rFont val="돋움"/>
            <family val="3"/>
            <charset val="129"/>
          </rPr>
          <t>같다</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t>
        </r>
        <r>
          <rPr>
            <b/>
            <sz val="9"/>
            <color indexed="81"/>
            <rFont val="Tahoma"/>
            <family val="2"/>
          </rPr>
          <t>: 100</t>
        </r>
        <r>
          <rPr>
            <b/>
            <sz val="9"/>
            <color indexed="81"/>
            <rFont val="돋움"/>
            <family val="3"/>
            <charset val="129"/>
          </rPr>
          <t>분의</t>
        </r>
        <r>
          <rPr>
            <b/>
            <sz val="9"/>
            <color indexed="81"/>
            <rFont val="Tahoma"/>
            <family val="2"/>
          </rPr>
          <t xml:space="preserve"> 100(2020.02.11 </t>
        </r>
        <r>
          <rPr>
            <b/>
            <sz val="9"/>
            <color indexed="81"/>
            <rFont val="돋움"/>
            <family val="3"/>
            <charset val="129"/>
          </rPr>
          <t>개정</t>
        </r>
        <r>
          <rPr>
            <b/>
            <sz val="9"/>
            <color indexed="81"/>
            <rFont val="Tahoma"/>
            <family val="2"/>
          </rPr>
          <t xml:space="preserve">)
2. </t>
        </r>
        <r>
          <rPr>
            <b/>
            <sz val="9"/>
            <color indexed="81"/>
            <rFont val="돋움"/>
            <family val="3"/>
            <charset val="129"/>
          </rPr>
          <t>해당</t>
        </r>
        <r>
          <rPr>
            <b/>
            <sz val="9"/>
            <color indexed="81"/>
            <rFont val="Tahoma"/>
            <family val="2"/>
          </rPr>
          <t xml:space="preserve"> </t>
        </r>
        <r>
          <rPr>
            <b/>
            <sz val="9"/>
            <color indexed="81"/>
            <rFont val="돋움"/>
            <family val="3"/>
            <charset val="129"/>
          </rPr>
          <t>사업연도의</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관련비용이</t>
        </r>
        <r>
          <rPr>
            <b/>
            <sz val="9"/>
            <color indexed="81"/>
            <rFont val="Tahoma"/>
            <family val="2"/>
          </rPr>
          <t xml:space="preserve"> 1</t>
        </r>
        <r>
          <rPr>
            <b/>
            <sz val="9"/>
            <color indexed="81"/>
            <rFont val="돋움"/>
            <family val="3"/>
            <charset val="129"/>
          </rPr>
          <t>천</t>
        </r>
        <r>
          <rPr>
            <b/>
            <sz val="9"/>
            <color indexed="81"/>
            <rFont val="Tahoma"/>
            <family val="2"/>
          </rPr>
          <t>5</t>
        </r>
        <r>
          <rPr>
            <b/>
            <sz val="9"/>
            <color indexed="81"/>
            <rFont val="돋움"/>
            <family val="3"/>
            <charset val="129"/>
          </rPr>
          <t>백만원을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경우</t>
        </r>
        <r>
          <rPr>
            <b/>
            <sz val="9"/>
            <color indexed="81"/>
            <rFont val="Tahoma"/>
            <family val="2"/>
          </rPr>
          <t>: 1</t>
        </r>
        <r>
          <rPr>
            <b/>
            <sz val="9"/>
            <color indexed="81"/>
            <rFont val="돋움"/>
            <family val="3"/>
            <charset val="129"/>
          </rPr>
          <t>천</t>
        </r>
        <r>
          <rPr>
            <b/>
            <sz val="9"/>
            <color indexed="81"/>
            <rFont val="Tahoma"/>
            <family val="2"/>
          </rPr>
          <t>5</t>
        </r>
        <r>
          <rPr>
            <b/>
            <sz val="9"/>
            <color indexed="81"/>
            <rFont val="돋움"/>
            <family val="3"/>
            <charset val="129"/>
          </rPr>
          <t>백만원을</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관련비용으로</t>
        </r>
        <r>
          <rPr>
            <b/>
            <sz val="9"/>
            <color indexed="81"/>
            <rFont val="Tahoma"/>
            <family val="2"/>
          </rPr>
          <t xml:space="preserve"> </t>
        </r>
        <r>
          <rPr>
            <b/>
            <sz val="9"/>
            <color indexed="81"/>
            <rFont val="돋움"/>
            <family val="3"/>
            <charset val="129"/>
          </rPr>
          <t>나눈</t>
        </r>
        <r>
          <rPr>
            <b/>
            <sz val="9"/>
            <color indexed="81"/>
            <rFont val="Tahoma"/>
            <family val="2"/>
          </rPr>
          <t xml:space="preserve"> </t>
        </r>
        <r>
          <rPr>
            <b/>
            <sz val="9"/>
            <color indexed="81"/>
            <rFont val="돋움"/>
            <family val="3"/>
            <charset val="129"/>
          </rPr>
          <t>비율</t>
        </r>
        <r>
          <rPr>
            <b/>
            <sz val="9"/>
            <color indexed="81"/>
            <rFont val="Tahoma"/>
            <family val="2"/>
          </rPr>
          <t xml:space="preserve">(2020.02.11 </t>
        </r>
        <r>
          <rPr>
            <b/>
            <sz val="9"/>
            <color indexed="81"/>
            <rFont val="돋움"/>
            <family val="3"/>
            <charset val="129"/>
          </rPr>
          <t>개정</t>
        </r>
        <r>
          <rPr>
            <b/>
            <sz val="9"/>
            <color indexed="81"/>
            <rFont val="Tahoma"/>
            <family val="2"/>
          </rPr>
          <t>)</t>
        </r>
      </text>
    </comment>
    <comment ref="C29" authorId="0" shapeId="0" xr:uid="{9D862C2F-7A5B-44DA-969C-5B580F173FA9}">
      <text>
        <r>
          <rPr>
            <b/>
            <sz val="9"/>
            <color indexed="81"/>
            <rFont val="돋움"/>
            <family val="3"/>
            <charset val="129"/>
          </rPr>
          <t>②</t>
        </r>
        <r>
          <rPr>
            <b/>
            <sz val="9"/>
            <color indexed="81"/>
            <rFont val="Tahoma"/>
            <family val="2"/>
          </rPr>
          <t xml:space="preserve"> </t>
        </r>
        <r>
          <rPr>
            <b/>
            <sz val="9"/>
            <color indexed="81"/>
            <rFont val="돋움"/>
            <family val="3"/>
            <charset val="129"/>
          </rPr>
          <t>임차료</t>
        </r>
        <r>
          <rPr>
            <b/>
            <sz val="9"/>
            <color indexed="81"/>
            <rFont val="Tahoma"/>
            <family val="2"/>
          </rPr>
          <t>(</t>
        </r>
        <r>
          <rPr>
            <b/>
            <sz val="9"/>
            <color indexed="81"/>
            <rFont val="돋움"/>
            <family val="3"/>
            <charset val="129"/>
          </rPr>
          <t>리스</t>
        </r>
        <r>
          <rPr>
            <b/>
            <sz val="9"/>
            <color indexed="81"/>
            <rFont val="MS Gothic"/>
            <family val="3"/>
            <charset val="128"/>
          </rPr>
          <t>・</t>
        </r>
        <r>
          <rPr>
            <b/>
            <sz val="9"/>
            <color indexed="81"/>
            <rFont val="돋움"/>
            <family val="3"/>
            <charset val="129"/>
          </rPr>
          <t>렌트차량</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 </t>
        </r>
        <r>
          <rPr>
            <b/>
            <sz val="9"/>
            <color indexed="81"/>
            <rFont val="돋움"/>
            <family val="3"/>
            <charset val="129"/>
          </rPr>
          <t>업무사용</t>
        </r>
        <r>
          <rPr>
            <b/>
            <sz val="9"/>
            <color indexed="81"/>
            <rFont val="Tahoma"/>
            <family val="2"/>
          </rPr>
          <t xml:space="preserve"> </t>
        </r>
        <r>
          <rPr>
            <b/>
            <sz val="9"/>
            <color indexed="81"/>
            <rFont val="돋움"/>
            <family val="3"/>
            <charset val="129"/>
          </rPr>
          <t xml:space="preserve">비율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리스차량</t>
        </r>
        <r>
          <rPr>
            <b/>
            <sz val="9"/>
            <color indexed="81"/>
            <rFont val="Tahoma"/>
            <family val="2"/>
          </rPr>
          <t>(</t>
        </r>
        <r>
          <rPr>
            <b/>
            <sz val="9"/>
            <color indexed="81"/>
            <rFont val="돋움"/>
            <family val="3"/>
            <charset val="129"/>
          </rPr>
          <t>시설대여업자로부터</t>
        </r>
        <r>
          <rPr>
            <b/>
            <sz val="9"/>
            <color indexed="81"/>
            <rFont val="Tahoma"/>
            <family val="2"/>
          </rPr>
          <t xml:space="preserve"> </t>
        </r>
        <r>
          <rPr>
            <b/>
            <sz val="9"/>
            <color indexed="81"/>
            <rFont val="돋움"/>
            <family val="3"/>
            <charset val="129"/>
          </rPr>
          <t>임차</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감가상각비상당액은</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임차료</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하며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리스료</t>
        </r>
        <r>
          <rPr>
            <b/>
            <sz val="9"/>
            <color indexed="81"/>
            <rFont val="Tahoma"/>
            <family val="2"/>
          </rPr>
          <t>(</t>
        </r>
        <r>
          <rPr>
            <b/>
            <sz val="9"/>
            <color indexed="81"/>
            <rFont val="돋움"/>
            <family val="3"/>
            <charset val="129"/>
          </rPr>
          <t>보험료와</t>
        </r>
        <r>
          <rPr>
            <b/>
            <sz val="9"/>
            <color indexed="81"/>
            <rFont val="Tahoma"/>
            <family val="2"/>
          </rPr>
          <t xml:space="preserve"> </t>
        </r>
        <r>
          <rPr>
            <b/>
            <sz val="9"/>
            <color indexed="81"/>
            <rFont val="돋움"/>
            <family val="3"/>
            <charset val="129"/>
          </rPr>
          <t>자동차세를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의</t>
        </r>
        <r>
          <rPr>
            <b/>
            <sz val="9"/>
            <color indexed="81"/>
            <rFont val="Tahoma"/>
            <family val="2"/>
          </rPr>
          <t xml:space="preserve"> 7%</t>
        </r>
        <r>
          <rPr>
            <b/>
            <sz val="9"/>
            <color indexed="81"/>
            <rFont val="돋움"/>
            <family val="3"/>
            <charset val="129"/>
          </rPr>
          <t>로</t>
        </r>
        <r>
          <rPr>
            <b/>
            <sz val="9"/>
            <color indexed="81"/>
            <rFont val="Tahoma"/>
            <family val="2"/>
          </rPr>
          <t xml:space="preserve"> </t>
        </r>
        <r>
          <rPr>
            <b/>
            <sz val="9"/>
            <color indexed="81"/>
            <rFont val="돋움"/>
            <family val="3"/>
            <charset val="129"/>
          </rPr>
          <t xml:space="preserve">계산함
</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렌트차량</t>
        </r>
        <r>
          <rPr>
            <b/>
            <sz val="9"/>
            <color indexed="81"/>
            <rFont val="Tahoma"/>
            <family val="2"/>
          </rPr>
          <t>(</t>
        </r>
        <r>
          <rPr>
            <b/>
            <sz val="9"/>
            <color indexed="81"/>
            <rFont val="돋움"/>
            <family val="3"/>
            <charset val="129"/>
          </rPr>
          <t>자동차대여사업자로부터</t>
        </r>
        <r>
          <rPr>
            <b/>
            <sz val="9"/>
            <color indexed="81"/>
            <rFont val="Tahoma"/>
            <family val="2"/>
          </rPr>
          <t xml:space="preserve"> </t>
        </r>
        <r>
          <rPr>
            <b/>
            <sz val="9"/>
            <color indexed="81"/>
            <rFont val="돋움"/>
            <family val="3"/>
            <charset val="129"/>
          </rPr>
          <t>임차</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감가상각비상당액은</t>
        </r>
        <r>
          <rPr>
            <b/>
            <sz val="9"/>
            <color indexed="81"/>
            <rFont val="Tahoma"/>
            <family val="2"/>
          </rPr>
          <t xml:space="preserve"> 
       </t>
        </r>
        <r>
          <rPr>
            <b/>
            <sz val="9"/>
            <color indexed="81"/>
            <rFont val="돋움"/>
            <family val="3"/>
            <charset val="129"/>
          </rPr>
          <t>렌트료의</t>
        </r>
        <r>
          <rPr>
            <b/>
            <sz val="9"/>
            <color indexed="81"/>
            <rFont val="Tahoma"/>
            <family val="2"/>
          </rPr>
          <t xml:space="preserve"> 70%</t>
        </r>
        <r>
          <rPr>
            <b/>
            <sz val="9"/>
            <color indexed="81"/>
            <rFont val="돋움"/>
            <family val="3"/>
            <charset val="129"/>
          </rPr>
          <t>로</t>
        </r>
        <r>
          <rPr>
            <b/>
            <sz val="9"/>
            <color indexed="81"/>
            <rFont val="Tahoma"/>
            <family val="2"/>
          </rPr>
          <t xml:space="preserve"> </t>
        </r>
        <r>
          <rPr>
            <b/>
            <sz val="9"/>
            <color indexed="81"/>
            <rFont val="돋움"/>
            <family val="3"/>
            <charset val="129"/>
          </rPr>
          <t xml:space="preserve">함
</t>
        </r>
      </text>
    </comment>
    <comment ref="T41" authorId="0" shapeId="0" xr:uid="{C4C1A2FA-1332-4558-9BFB-41F92FF3064D}">
      <text>
        <r>
          <rPr>
            <b/>
            <sz val="9"/>
            <color indexed="81"/>
            <rFont val="돋움"/>
            <family val="3"/>
            <charset val="129"/>
          </rPr>
          <t>소득처분</t>
        </r>
        <r>
          <rPr>
            <b/>
            <sz val="9"/>
            <color indexed="81"/>
            <rFont val="Tahoma"/>
            <family val="2"/>
          </rPr>
          <t xml:space="preserve"> (</t>
        </r>
        <r>
          <rPr>
            <b/>
            <sz val="9"/>
            <color indexed="81"/>
            <rFont val="돋움"/>
            <family val="3"/>
            <charset val="129"/>
          </rPr>
          <t>운전자</t>
        </r>
        <r>
          <rPr>
            <b/>
            <sz val="9"/>
            <color indexed="81"/>
            <rFont val="Tahoma"/>
            <family val="2"/>
          </rPr>
          <t>(</t>
        </r>
        <r>
          <rPr>
            <b/>
            <sz val="9"/>
            <color indexed="81"/>
            <rFont val="돋움"/>
            <family val="3"/>
            <charset val="129"/>
          </rPr>
          <t>탑승자</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누구냐에</t>
        </r>
        <r>
          <rPr>
            <b/>
            <sz val="9"/>
            <color indexed="81"/>
            <rFont val="Tahoma"/>
            <family val="2"/>
          </rPr>
          <t xml:space="preserve"> </t>
        </r>
        <r>
          <rPr>
            <b/>
            <sz val="9"/>
            <color indexed="81"/>
            <rFont val="돋움"/>
            <family val="3"/>
            <charset val="129"/>
          </rPr>
          <t>따라</t>
        </r>
        <r>
          <rPr>
            <b/>
            <sz val="9"/>
            <color indexed="81"/>
            <rFont val="Tahoma"/>
            <family val="2"/>
          </rPr>
          <t>)</t>
        </r>
        <r>
          <rPr>
            <b/>
            <sz val="9"/>
            <color indexed="81"/>
            <rFont val="돋움"/>
            <family val="3"/>
            <charset val="129"/>
          </rPr>
          <t xml:space="preserve">
</t>
        </r>
        <r>
          <rPr>
            <b/>
            <sz val="9"/>
            <color indexed="81"/>
            <rFont val="Tahoma"/>
            <family val="2"/>
          </rPr>
          <t xml:space="preserve">(1) </t>
        </r>
        <r>
          <rPr>
            <b/>
            <sz val="9"/>
            <color indexed="81"/>
            <rFont val="돋움"/>
            <family val="3"/>
            <charset val="129"/>
          </rPr>
          <t>임직원</t>
        </r>
        <r>
          <rPr>
            <b/>
            <sz val="9"/>
            <color indexed="81"/>
            <rFont val="Tahoma"/>
            <family val="2"/>
          </rPr>
          <t xml:space="preserve"> : </t>
        </r>
        <r>
          <rPr>
            <b/>
            <sz val="9"/>
            <color indexed="81"/>
            <rFont val="돋움"/>
            <family val="3"/>
            <charset val="129"/>
          </rPr>
          <t>상여처분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임직원인</t>
        </r>
        <r>
          <rPr>
            <b/>
            <sz val="9"/>
            <color indexed="81"/>
            <rFont val="Tahoma"/>
            <family val="2"/>
          </rPr>
          <t xml:space="preserve"> </t>
        </r>
        <r>
          <rPr>
            <b/>
            <sz val="9"/>
            <color indexed="81"/>
            <rFont val="돋움"/>
            <family val="3"/>
            <charset val="129"/>
          </rPr>
          <t>경우</t>
        </r>
        <r>
          <rPr>
            <b/>
            <sz val="9"/>
            <color indexed="81"/>
            <rFont val="Tahoma"/>
            <family val="2"/>
          </rPr>
          <t xml:space="preserve">) =&gt; </t>
        </r>
        <r>
          <rPr>
            <b/>
            <sz val="9"/>
            <color indexed="81"/>
            <rFont val="돋움"/>
            <family val="3"/>
            <charset val="129"/>
          </rPr>
          <t>연말정산</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 xml:space="preserve">재정산
</t>
        </r>
        <r>
          <rPr>
            <b/>
            <sz val="9"/>
            <color indexed="81"/>
            <rFont val="Tahoma"/>
            <family val="2"/>
          </rPr>
          <t xml:space="preserve">(2) </t>
        </r>
        <r>
          <rPr>
            <b/>
            <sz val="9"/>
            <color indexed="81"/>
            <rFont val="돋움"/>
            <family val="3"/>
            <charset val="129"/>
          </rPr>
          <t>주주</t>
        </r>
        <r>
          <rPr>
            <b/>
            <sz val="9"/>
            <color indexed="81"/>
            <rFont val="Tahoma"/>
            <family val="2"/>
          </rPr>
          <t xml:space="preserve"> : </t>
        </r>
        <r>
          <rPr>
            <b/>
            <sz val="9"/>
            <color indexed="81"/>
            <rFont val="돋움"/>
            <family val="3"/>
            <charset val="129"/>
          </rPr>
          <t>배당처분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주주이나</t>
        </r>
        <r>
          <rPr>
            <b/>
            <sz val="9"/>
            <color indexed="81"/>
            <rFont val="Tahoma"/>
            <family val="2"/>
          </rPr>
          <t xml:space="preserve"> </t>
        </r>
        <r>
          <rPr>
            <b/>
            <sz val="9"/>
            <color indexed="81"/>
            <rFont val="돋움"/>
            <family val="3"/>
            <charset val="129"/>
          </rPr>
          <t>임직원이</t>
        </r>
        <r>
          <rPr>
            <b/>
            <sz val="9"/>
            <color indexed="81"/>
            <rFont val="Tahoma"/>
            <family val="2"/>
          </rPr>
          <t xml:space="preserve"> </t>
        </r>
        <r>
          <rPr>
            <b/>
            <sz val="9"/>
            <color indexed="81"/>
            <rFont val="돋움"/>
            <family val="3"/>
            <charset val="129"/>
          </rPr>
          <t>아닌경우</t>
        </r>
        <r>
          <rPr>
            <b/>
            <sz val="9"/>
            <color indexed="81"/>
            <rFont val="Tahoma"/>
            <family val="2"/>
          </rPr>
          <t xml:space="preserve">) ex) </t>
        </r>
        <r>
          <rPr>
            <b/>
            <sz val="9"/>
            <color indexed="81"/>
            <rFont val="돋움"/>
            <family val="3"/>
            <charset val="129"/>
          </rPr>
          <t>은퇴한</t>
        </r>
        <r>
          <rPr>
            <b/>
            <sz val="9"/>
            <color indexed="81"/>
            <rFont val="Tahoma"/>
            <family val="2"/>
          </rPr>
          <t xml:space="preserve"> </t>
        </r>
        <r>
          <rPr>
            <b/>
            <sz val="9"/>
            <color indexed="81"/>
            <rFont val="돋움"/>
            <family val="3"/>
            <charset val="129"/>
          </rPr>
          <t>명예회장</t>
        </r>
        <r>
          <rPr>
            <b/>
            <sz val="9"/>
            <color indexed="81"/>
            <rFont val="Tahoma"/>
            <family val="2"/>
          </rPr>
          <t>(</t>
        </r>
        <r>
          <rPr>
            <b/>
            <sz val="9"/>
            <color indexed="81"/>
            <rFont val="돋움"/>
            <family val="3"/>
            <charset val="129"/>
          </rPr>
          <t>주주</t>
        </r>
        <r>
          <rPr>
            <b/>
            <sz val="9"/>
            <color indexed="81"/>
            <rFont val="Tahoma"/>
            <family val="2"/>
          </rPr>
          <t>)</t>
        </r>
        <r>
          <rPr>
            <b/>
            <sz val="9"/>
            <color indexed="81"/>
            <rFont val="돋움"/>
            <family val="3"/>
            <charset val="129"/>
          </rPr>
          <t xml:space="preserve">
</t>
        </r>
        <r>
          <rPr>
            <b/>
            <sz val="9"/>
            <color indexed="81"/>
            <rFont val="Tahoma"/>
            <family val="2"/>
          </rPr>
          <t xml:space="preserve">               (15.4%</t>
        </r>
        <r>
          <rPr>
            <b/>
            <sz val="9"/>
            <color indexed="81"/>
            <rFont val="돋움"/>
            <family val="3"/>
            <charset val="129"/>
          </rPr>
          <t>원천징수</t>
        </r>
        <r>
          <rPr>
            <b/>
            <sz val="9"/>
            <color indexed="81"/>
            <rFont val="Tahoma"/>
            <family val="2"/>
          </rPr>
          <t xml:space="preserve">)
 </t>
        </r>
        <r>
          <rPr>
            <b/>
            <sz val="9"/>
            <color indexed="81"/>
            <rFont val="돋움"/>
            <family val="3"/>
            <charset val="129"/>
          </rPr>
          <t xml:space="preserve">
</t>
        </r>
        <r>
          <rPr>
            <b/>
            <sz val="9"/>
            <color indexed="81"/>
            <rFont val="Tahoma"/>
            <family val="2"/>
          </rPr>
          <t xml:space="preserve">(3) </t>
        </r>
        <r>
          <rPr>
            <b/>
            <sz val="9"/>
            <color indexed="81"/>
            <rFont val="돋움"/>
            <family val="3"/>
            <charset val="129"/>
          </rPr>
          <t>그외</t>
        </r>
        <r>
          <rPr>
            <b/>
            <sz val="9"/>
            <color indexed="81"/>
            <rFont val="Tahoma"/>
            <family val="2"/>
          </rPr>
          <t xml:space="preserve"> : </t>
        </r>
        <r>
          <rPr>
            <b/>
            <sz val="9"/>
            <color indexed="81"/>
            <rFont val="돋움"/>
            <family val="3"/>
            <charset val="129"/>
          </rPr>
          <t>기타소득</t>
        </r>
        <r>
          <rPr>
            <b/>
            <sz val="9"/>
            <color indexed="81"/>
            <rFont val="Tahoma"/>
            <family val="2"/>
          </rPr>
          <t xml:space="preserve"> </t>
        </r>
        <r>
          <rPr>
            <b/>
            <sz val="9"/>
            <color indexed="81"/>
            <rFont val="돋움"/>
            <family val="3"/>
            <charset val="129"/>
          </rPr>
          <t>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임직원도</t>
        </r>
        <r>
          <rPr>
            <b/>
            <sz val="9"/>
            <color indexed="81"/>
            <rFont val="Tahoma"/>
            <family val="2"/>
          </rPr>
          <t xml:space="preserve"> </t>
        </r>
        <r>
          <rPr>
            <b/>
            <sz val="9"/>
            <color indexed="81"/>
            <rFont val="돋움"/>
            <family val="3"/>
            <charset val="129"/>
          </rPr>
          <t>아니며</t>
        </r>
        <r>
          <rPr>
            <b/>
            <sz val="9"/>
            <color indexed="81"/>
            <rFont val="Tahoma"/>
            <family val="2"/>
          </rPr>
          <t xml:space="preserve"> </t>
        </r>
        <r>
          <rPr>
            <b/>
            <sz val="9"/>
            <color indexed="81"/>
            <rFont val="돋움"/>
            <family val="3"/>
            <charset val="129"/>
          </rPr>
          <t>주주도</t>
        </r>
        <r>
          <rPr>
            <b/>
            <sz val="9"/>
            <color indexed="81"/>
            <rFont val="Tahoma"/>
            <family val="2"/>
          </rPr>
          <t xml:space="preserve"> </t>
        </r>
        <r>
          <rPr>
            <b/>
            <sz val="9"/>
            <color indexed="81"/>
            <rFont val="돋움"/>
            <family val="3"/>
            <charset val="129"/>
          </rPr>
          <t>아닌</t>
        </r>
        <r>
          <rPr>
            <b/>
            <sz val="9"/>
            <color indexed="81"/>
            <rFont val="Tahoma"/>
            <family val="2"/>
          </rPr>
          <t xml:space="preserve"> </t>
        </r>
        <r>
          <rPr>
            <b/>
            <sz val="9"/>
            <color indexed="81"/>
            <rFont val="돋움"/>
            <family val="3"/>
            <charset val="129"/>
          </rPr>
          <t>경우</t>
        </r>
        <r>
          <rPr>
            <b/>
            <sz val="9"/>
            <color indexed="81"/>
            <rFont val="Tahoma"/>
            <family val="2"/>
          </rPr>
          <t>) 22%</t>
        </r>
        <r>
          <rPr>
            <b/>
            <sz val="9"/>
            <color indexed="81"/>
            <rFont val="돋움"/>
            <family val="3"/>
            <charset val="129"/>
          </rPr>
          <t>원천징수</t>
        </r>
        <r>
          <rPr>
            <b/>
            <sz val="9"/>
            <color indexed="81"/>
            <rFont val="Tahoma"/>
            <family val="2"/>
          </rPr>
          <t xml:space="preserve">
             ex) </t>
        </r>
        <r>
          <rPr>
            <b/>
            <sz val="9"/>
            <color indexed="81"/>
            <rFont val="돋움"/>
            <family val="3"/>
            <charset val="129"/>
          </rPr>
          <t>은퇴한</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전관예우에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퇴직후</t>
        </r>
        <r>
          <rPr>
            <b/>
            <sz val="9"/>
            <color indexed="81"/>
            <rFont val="Tahoma"/>
            <family val="2"/>
          </rPr>
          <t xml:space="preserve"> 1</t>
        </r>
        <r>
          <rPr>
            <b/>
            <sz val="9"/>
            <color indexed="81"/>
            <rFont val="돋움"/>
            <family val="3"/>
            <charset val="129"/>
          </rPr>
          <t>년간</t>
        </r>
        <r>
          <rPr>
            <b/>
            <sz val="9"/>
            <color indexed="81"/>
            <rFont val="Tahoma"/>
            <family val="2"/>
          </rPr>
          <t xml:space="preserve"> )</t>
        </r>
        <r>
          <rPr>
            <b/>
            <sz val="9"/>
            <color indexed="81"/>
            <rFont val="돋움"/>
            <family val="3"/>
            <charset val="129"/>
          </rPr>
          <t xml:space="preserve">
</t>
        </r>
      </text>
    </comment>
    <comment ref="C46" authorId="0" shapeId="0" xr:uid="{0C7C837C-6C58-4657-A366-E1775AD96351}">
      <text>
        <r>
          <rPr>
            <b/>
            <sz val="9"/>
            <color indexed="81"/>
            <rFont val="돋움"/>
            <family val="3"/>
            <charset val="129"/>
          </rPr>
          <t>자본금과</t>
        </r>
        <r>
          <rPr>
            <b/>
            <sz val="9"/>
            <color indexed="81"/>
            <rFont val="Tahoma"/>
            <family val="2"/>
          </rPr>
          <t xml:space="preserve"> </t>
        </r>
        <r>
          <rPr>
            <b/>
            <sz val="9"/>
            <color indexed="81"/>
            <rFont val="돋움"/>
            <family val="3"/>
            <charset val="129"/>
          </rPr>
          <t>적립금</t>
        </r>
        <r>
          <rPr>
            <b/>
            <sz val="9"/>
            <color indexed="81"/>
            <rFont val="Tahoma"/>
            <family val="2"/>
          </rPr>
          <t xml:space="preserve"> </t>
        </r>
        <r>
          <rPr>
            <b/>
            <sz val="9"/>
            <color indexed="81"/>
            <rFont val="돋움"/>
            <family val="3"/>
            <charset val="129"/>
          </rPr>
          <t>조정명세서</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기초잔액</t>
        </r>
      </text>
    </comment>
    <comment ref="C50" authorId="0" shapeId="0" xr:uid="{11B50781-AB04-4396-9D1E-8F9E14732C8E}">
      <text>
        <r>
          <rPr>
            <b/>
            <sz val="9"/>
            <color indexed="81"/>
            <rFont val="돋움"/>
            <family val="3"/>
            <charset val="129"/>
          </rPr>
          <t>자본금과 적립금 조정명세서(을) 
⑤ 기말잔액 (익기초현재)</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I3" authorId="0" shapeId="0" xr:uid="{00000000-0006-0000-0000-000001000000}">
      <text>
        <r>
          <rPr>
            <b/>
            <sz val="9"/>
            <color indexed="81"/>
            <rFont val="돋움"/>
            <family val="3"/>
            <charset val="129"/>
          </rPr>
          <t>기업의</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승용차란</t>
        </r>
        <r>
          <rPr>
            <b/>
            <sz val="9"/>
            <color indexed="81"/>
            <rFont val="Tahoma"/>
            <family val="2"/>
          </rPr>
          <t xml:space="preserve"> </t>
        </r>
        <r>
          <rPr>
            <b/>
            <sz val="9"/>
            <color indexed="81"/>
            <rFont val="돋움"/>
            <family val="3"/>
            <charset val="129"/>
          </rPr>
          <t>업무에</t>
        </r>
        <r>
          <rPr>
            <b/>
            <sz val="9"/>
            <color indexed="81"/>
            <rFont val="Tahoma"/>
            <family val="2"/>
          </rPr>
          <t xml:space="preserve"> </t>
        </r>
        <r>
          <rPr>
            <b/>
            <sz val="9"/>
            <color indexed="81"/>
            <rFont val="돋움"/>
            <family val="3"/>
            <charset val="129"/>
          </rPr>
          <t>사용되는</t>
        </r>
        <r>
          <rPr>
            <b/>
            <sz val="9"/>
            <color indexed="81"/>
            <rFont val="Tahoma"/>
            <family val="2"/>
          </rPr>
          <t xml:space="preserve"> </t>
        </r>
        <r>
          <rPr>
            <b/>
            <sz val="9"/>
            <color indexed="81"/>
            <rFont val="돋움"/>
            <family val="3"/>
            <charset val="129"/>
          </rPr>
          <t>개별소비세법에</t>
        </r>
        <r>
          <rPr>
            <b/>
            <sz val="9"/>
            <color indexed="81"/>
            <rFont val="Tahoma"/>
            <family val="2"/>
          </rPr>
          <t xml:space="preserve"> </t>
        </r>
        <r>
          <rPr>
            <b/>
            <sz val="9"/>
            <color indexed="81"/>
            <rFont val="돋움"/>
            <family val="3"/>
            <charset val="129"/>
          </rPr>
          <t>의한</t>
        </r>
        <r>
          <rPr>
            <b/>
            <sz val="9"/>
            <color indexed="81"/>
            <rFont val="Tahoma"/>
            <family val="2"/>
          </rPr>
          <t xml:space="preserve"> </t>
        </r>
        <r>
          <rPr>
            <b/>
            <sz val="9"/>
            <color indexed="81"/>
            <rFont val="돋움"/>
            <family val="3"/>
            <charset val="129"/>
          </rPr>
          <t>승용자동차를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또한</t>
        </r>
        <r>
          <rPr>
            <b/>
            <sz val="9"/>
            <color indexed="81"/>
            <rFont val="Tahoma"/>
            <family val="2"/>
          </rPr>
          <t xml:space="preserve"> </t>
        </r>
        <r>
          <rPr>
            <b/>
            <sz val="9"/>
            <color indexed="81"/>
            <rFont val="돋움"/>
            <family val="3"/>
            <charset val="129"/>
          </rPr>
          <t>직원명의</t>
        </r>
        <r>
          <rPr>
            <b/>
            <sz val="9"/>
            <color indexed="81"/>
            <rFont val="Tahoma"/>
            <family val="2"/>
          </rPr>
          <t xml:space="preserve"> </t>
        </r>
        <r>
          <rPr>
            <b/>
            <sz val="9"/>
            <color indexed="81"/>
            <rFont val="돋움"/>
            <family val="3"/>
            <charset val="129"/>
          </rPr>
          <t>승용차도</t>
        </r>
        <r>
          <rPr>
            <b/>
            <sz val="9"/>
            <color indexed="81"/>
            <rFont val="Tahoma"/>
            <family val="2"/>
          </rPr>
          <t xml:space="preserve"> </t>
        </r>
        <r>
          <rPr>
            <b/>
            <sz val="9"/>
            <color indexed="81"/>
            <rFont val="돋움"/>
            <family val="3"/>
            <charset val="129"/>
          </rPr>
          <t>업무상</t>
        </r>
        <r>
          <rPr>
            <b/>
            <sz val="9"/>
            <color indexed="81"/>
            <rFont val="Tahoma"/>
            <family val="2"/>
          </rPr>
          <t xml:space="preserve"> </t>
        </r>
        <r>
          <rPr>
            <b/>
            <sz val="9"/>
            <color indexed="81"/>
            <rFont val="돋움"/>
            <family val="3"/>
            <charset val="129"/>
          </rPr>
          <t>사용하고</t>
        </r>
        <r>
          <rPr>
            <b/>
            <sz val="9"/>
            <color indexed="81"/>
            <rFont val="Tahoma"/>
            <family val="2"/>
          </rPr>
          <t xml:space="preserve"> </t>
        </r>
        <r>
          <rPr>
            <b/>
            <sz val="9"/>
            <color indexed="81"/>
            <rFont val="돋움"/>
            <family val="3"/>
            <charset val="129"/>
          </rPr>
          <t>비용청구시</t>
        </r>
        <r>
          <rPr>
            <b/>
            <sz val="9"/>
            <color indexed="81"/>
            <rFont val="Tahoma"/>
            <family val="2"/>
          </rPr>
          <t xml:space="preserve"> </t>
        </r>
        <r>
          <rPr>
            <b/>
            <sz val="9"/>
            <color indexed="81"/>
            <rFont val="돋움"/>
            <family val="3"/>
            <charset val="129"/>
          </rPr>
          <t>기록하여</t>
        </r>
        <r>
          <rPr>
            <b/>
            <sz val="9"/>
            <color indexed="81"/>
            <rFont val="Tahoma"/>
            <family val="2"/>
          </rPr>
          <t xml:space="preserve"> </t>
        </r>
        <r>
          <rPr>
            <b/>
            <sz val="9"/>
            <color indexed="81"/>
            <rFont val="돋움"/>
            <family val="3"/>
            <charset val="129"/>
          </rPr>
          <t>구분해줘야</t>
        </r>
        <r>
          <rPr>
            <b/>
            <sz val="9"/>
            <color indexed="81"/>
            <rFont val="Tahoma"/>
            <family val="2"/>
          </rPr>
          <t xml:space="preserve"> </t>
        </r>
        <r>
          <rPr>
            <b/>
            <sz val="9"/>
            <color indexed="81"/>
            <rFont val="돋움"/>
            <family val="3"/>
            <charset val="129"/>
          </rPr>
          <t>한다</t>
        </r>
        <r>
          <rPr>
            <b/>
            <sz val="9"/>
            <color indexed="81"/>
            <rFont val="Tahoma"/>
            <family val="2"/>
          </rPr>
          <t xml:space="preserve">.
</t>
        </r>
        <r>
          <rPr>
            <b/>
            <sz val="9"/>
            <color indexed="81"/>
            <rFont val="돋움"/>
            <family val="3"/>
            <charset val="129"/>
          </rPr>
          <t>직원명의</t>
        </r>
        <r>
          <rPr>
            <b/>
            <sz val="9"/>
            <color indexed="81"/>
            <rFont val="Tahoma"/>
            <family val="2"/>
          </rPr>
          <t xml:space="preserve"> </t>
        </r>
        <r>
          <rPr>
            <b/>
            <sz val="9"/>
            <color indexed="81"/>
            <rFont val="돋움"/>
            <family val="3"/>
            <charset val="129"/>
          </rPr>
          <t>차량은</t>
        </r>
        <r>
          <rPr>
            <b/>
            <sz val="9"/>
            <color indexed="81"/>
            <rFont val="Tahoma"/>
            <family val="2"/>
          </rPr>
          <t xml:space="preserve"> </t>
        </r>
        <r>
          <rPr>
            <b/>
            <sz val="9"/>
            <color indexed="81"/>
            <rFont val="돋움"/>
            <family val="3"/>
            <charset val="129"/>
          </rPr>
          <t>실제사용</t>
        </r>
        <r>
          <rPr>
            <b/>
            <sz val="9"/>
            <color indexed="81"/>
            <rFont val="Tahoma"/>
            <family val="2"/>
          </rPr>
          <t xml:space="preserve"> </t>
        </r>
        <r>
          <rPr>
            <b/>
            <sz val="9"/>
            <color indexed="81"/>
            <rFont val="돋움"/>
            <family val="3"/>
            <charset val="129"/>
          </rPr>
          <t>유류비용청구해서</t>
        </r>
        <r>
          <rPr>
            <b/>
            <sz val="9"/>
            <color indexed="81"/>
            <rFont val="Tahoma"/>
            <family val="2"/>
          </rPr>
          <t xml:space="preserve"> </t>
        </r>
        <r>
          <rPr>
            <b/>
            <sz val="9"/>
            <color indexed="81"/>
            <rFont val="돋움"/>
            <family val="3"/>
            <charset val="129"/>
          </rPr>
          <t>지급시</t>
        </r>
        <r>
          <rPr>
            <b/>
            <sz val="9"/>
            <color indexed="81"/>
            <rFont val="Tahoma"/>
            <family val="2"/>
          </rPr>
          <t xml:space="preserve"> </t>
        </r>
        <r>
          <rPr>
            <b/>
            <sz val="9"/>
            <color indexed="81"/>
            <rFont val="돋움"/>
            <family val="3"/>
            <charset val="129"/>
          </rPr>
          <t>급여대장상에</t>
        </r>
        <r>
          <rPr>
            <b/>
            <sz val="9"/>
            <color indexed="81"/>
            <rFont val="Tahoma"/>
            <family val="2"/>
          </rPr>
          <t xml:space="preserve"> </t>
        </r>
        <r>
          <rPr>
            <b/>
            <sz val="9"/>
            <color indexed="81"/>
            <rFont val="돋움"/>
            <family val="3"/>
            <charset val="129"/>
          </rPr>
          <t>자가운전보조금</t>
        </r>
        <r>
          <rPr>
            <b/>
            <sz val="9"/>
            <color indexed="81"/>
            <rFont val="Tahoma"/>
            <family val="2"/>
          </rPr>
          <t>(</t>
        </r>
        <r>
          <rPr>
            <b/>
            <sz val="9"/>
            <color indexed="81"/>
            <rFont val="돋움"/>
            <family val="3"/>
            <charset val="129"/>
          </rPr>
          <t>비과세</t>
        </r>
        <r>
          <rPr>
            <b/>
            <sz val="9"/>
            <color indexed="81"/>
            <rFont val="Tahoma"/>
            <family val="2"/>
          </rPr>
          <t>20</t>
        </r>
        <r>
          <rPr>
            <b/>
            <sz val="9"/>
            <color indexed="81"/>
            <rFont val="돋움"/>
            <family val="3"/>
            <charset val="129"/>
          </rPr>
          <t>만원</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기본급</t>
        </r>
        <r>
          <rPr>
            <b/>
            <sz val="9"/>
            <color indexed="81"/>
            <rFont val="Tahoma"/>
            <family val="2"/>
          </rPr>
          <t>(</t>
        </r>
        <r>
          <rPr>
            <b/>
            <sz val="9"/>
            <color indexed="81"/>
            <rFont val="돋움"/>
            <family val="3"/>
            <charset val="129"/>
          </rPr>
          <t>과세</t>
        </r>
        <r>
          <rPr>
            <b/>
            <sz val="9"/>
            <color indexed="81"/>
            <rFont val="Tahoma"/>
            <family val="2"/>
          </rPr>
          <t>)</t>
        </r>
        <r>
          <rPr>
            <b/>
            <sz val="9"/>
            <color indexed="81"/>
            <rFont val="돋움"/>
            <family val="3"/>
            <charset val="129"/>
          </rPr>
          <t>로</t>
        </r>
        <r>
          <rPr>
            <b/>
            <sz val="9"/>
            <color indexed="81"/>
            <rFont val="Tahoma"/>
            <family val="2"/>
          </rPr>
          <t xml:space="preserve"> </t>
        </r>
        <r>
          <rPr>
            <b/>
            <sz val="9"/>
            <color indexed="81"/>
            <rFont val="돋움"/>
            <family val="3"/>
            <charset val="129"/>
          </rPr>
          <t>전환시켜야</t>
        </r>
        <r>
          <rPr>
            <b/>
            <sz val="9"/>
            <color indexed="81"/>
            <rFont val="Tahoma"/>
            <family val="2"/>
          </rPr>
          <t xml:space="preserve"> </t>
        </r>
        <r>
          <rPr>
            <b/>
            <sz val="9"/>
            <color indexed="81"/>
            <rFont val="돋움"/>
            <family val="3"/>
            <charset val="129"/>
          </rPr>
          <t>한다</t>
        </r>
        <r>
          <rPr>
            <b/>
            <sz val="9"/>
            <color indexed="81"/>
            <rFont val="Tahoma"/>
            <family val="2"/>
          </rPr>
          <t>.
2016</t>
        </r>
        <r>
          <rPr>
            <b/>
            <sz val="9"/>
            <color indexed="81"/>
            <rFont val="돋움"/>
            <family val="3"/>
            <charset val="129"/>
          </rPr>
          <t>년</t>
        </r>
        <r>
          <rPr>
            <b/>
            <sz val="9"/>
            <color indexed="81"/>
            <rFont val="Tahoma"/>
            <family val="2"/>
          </rPr>
          <t xml:space="preserve"> </t>
        </r>
        <r>
          <rPr>
            <b/>
            <sz val="9"/>
            <color indexed="81"/>
            <rFont val="돋움"/>
            <family val="3"/>
            <charset val="129"/>
          </rPr>
          <t>모든법인과</t>
        </r>
        <r>
          <rPr>
            <b/>
            <sz val="9"/>
            <color indexed="81"/>
            <rFont val="Tahoma"/>
            <family val="2"/>
          </rPr>
          <t xml:space="preserve"> </t>
        </r>
        <r>
          <rPr>
            <b/>
            <sz val="9"/>
            <color indexed="81"/>
            <rFont val="돋움"/>
            <family val="3"/>
            <charset val="129"/>
          </rPr>
          <t>개인사업자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성실신고</t>
        </r>
        <r>
          <rPr>
            <b/>
            <sz val="9"/>
            <color indexed="81"/>
            <rFont val="Tahoma"/>
            <family val="2"/>
          </rPr>
          <t xml:space="preserve"> </t>
        </r>
        <r>
          <rPr>
            <b/>
            <sz val="9"/>
            <color indexed="81"/>
            <rFont val="돋움"/>
            <family val="3"/>
            <charset val="129"/>
          </rPr>
          <t>확인대상자
□</t>
        </r>
        <r>
          <rPr>
            <b/>
            <sz val="9"/>
            <color indexed="81"/>
            <rFont val="Tahoma"/>
            <family val="2"/>
          </rPr>
          <t xml:space="preserve"> </t>
        </r>
        <r>
          <rPr>
            <b/>
            <sz val="9"/>
            <color indexed="81"/>
            <rFont val="돋움"/>
            <family val="3"/>
            <charset val="129"/>
          </rPr>
          <t>‘</t>
        </r>
        <r>
          <rPr>
            <b/>
            <sz val="9"/>
            <color indexed="81"/>
            <rFont val="Tahoma"/>
            <family val="2"/>
          </rPr>
          <t>16</t>
        </r>
        <r>
          <rPr>
            <b/>
            <sz val="9"/>
            <color indexed="81"/>
            <rFont val="돋움"/>
            <family val="3"/>
            <charset val="129"/>
          </rPr>
          <t>년은</t>
        </r>
        <r>
          <rPr>
            <b/>
            <sz val="9"/>
            <color indexed="81"/>
            <rFont val="Tahoma"/>
            <family val="2"/>
          </rPr>
          <t xml:space="preserve"> </t>
        </r>
        <r>
          <rPr>
            <b/>
            <sz val="9"/>
            <color indexed="81"/>
            <rFont val="돋움"/>
            <family val="3"/>
            <charset val="129"/>
          </rPr>
          <t>제도</t>
        </r>
        <r>
          <rPr>
            <b/>
            <sz val="9"/>
            <color indexed="81"/>
            <rFont val="Tahoma"/>
            <family val="2"/>
          </rPr>
          <t xml:space="preserve"> </t>
        </r>
        <r>
          <rPr>
            <b/>
            <sz val="9"/>
            <color indexed="81"/>
            <rFont val="돋움"/>
            <family val="3"/>
            <charset val="129"/>
          </rPr>
          <t>시행</t>
        </r>
        <r>
          <rPr>
            <b/>
            <sz val="9"/>
            <color indexed="81"/>
            <rFont val="Tahoma"/>
            <family val="2"/>
          </rPr>
          <t xml:space="preserve"> </t>
        </r>
        <r>
          <rPr>
            <b/>
            <sz val="9"/>
            <color indexed="81"/>
            <rFont val="돋움"/>
            <family val="3"/>
            <charset val="129"/>
          </rPr>
          <t>첫해임을</t>
        </r>
        <r>
          <rPr>
            <b/>
            <sz val="9"/>
            <color indexed="81"/>
            <rFont val="Tahoma"/>
            <family val="2"/>
          </rPr>
          <t xml:space="preserve"> </t>
        </r>
        <r>
          <rPr>
            <b/>
            <sz val="9"/>
            <color indexed="81"/>
            <rFont val="돋움"/>
            <family val="3"/>
            <charset val="129"/>
          </rPr>
          <t>감안하여</t>
        </r>
        <r>
          <rPr>
            <b/>
            <sz val="9"/>
            <color indexed="81"/>
            <rFont val="Tahoma"/>
            <family val="2"/>
          </rPr>
          <t xml:space="preserve"> </t>
        </r>
        <r>
          <rPr>
            <b/>
            <sz val="9"/>
            <color indexed="81"/>
            <rFont val="돋움"/>
            <family val="3"/>
            <charset val="129"/>
          </rPr>
          <t>성실신고확인대상자</t>
        </r>
        <r>
          <rPr>
            <b/>
            <sz val="9"/>
            <color indexed="81"/>
            <rFont val="Tahoma"/>
            <family val="2"/>
          </rPr>
          <t>*(</t>
        </r>
        <r>
          <rPr>
            <b/>
            <sz val="9"/>
            <color indexed="81"/>
            <rFont val="돋움"/>
            <family val="3"/>
            <charset val="129"/>
          </rPr>
          <t>‘</t>
        </r>
        <r>
          <rPr>
            <b/>
            <sz val="9"/>
            <color indexed="81"/>
            <rFont val="Tahoma"/>
            <family val="2"/>
          </rPr>
          <t>14</t>
        </r>
        <r>
          <rPr>
            <b/>
            <sz val="9"/>
            <color indexed="81"/>
            <rFont val="돋움"/>
            <family val="3"/>
            <charset val="129"/>
          </rPr>
          <t>년</t>
        </r>
        <r>
          <rPr>
            <b/>
            <sz val="9"/>
            <color indexed="81"/>
            <rFont val="Tahoma"/>
            <family val="2"/>
          </rPr>
          <t xml:space="preserve"> </t>
        </r>
        <r>
          <rPr>
            <b/>
            <sz val="9"/>
            <color indexed="81"/>
            <rFont val="돋움"/>
            <family val="3"/>
            <charset val="129"/>
          </rPr>
          <t>귀속기준</t>
        </r>
        <r>
          <rPr>
            <b/>
            <sz val="9"/>
            <color indexed="81"/>
            <rFont val="Tahoma"/>
            <family val="2"/>
          </rPr>
          <t xml:space="preserve"> </t>
        </r>
        <r>
          <rPr>
            <b/>
            <sz val="9"/>
            <color indexed="81"/>
            <rFont val="돋움"/>
            <family val="3"/>
            <charset val="129"/>
          </rPr>
          <t>약</t>
        </r>
        <r>
          <rPr>
            <b/>
            <sz val="9"/>
            <color indexed="81"/>
            <rFont val="Tahoma"/>
            <family val="2"/>
          </rPr>
          <t xml:space="preserve"> 14</t>
        </r>
        <r>
          <rPr>
            <b/>
            <sz val="9"/>
            <color indexed="81"/>
            <rFont val="돋움"/>
            <family val="3"/>
            <charset val="129"/>
          </rPr>
          <t>만명</t>
        </r>
        <r>
          <rPr>
            <b/>
            <sz val="9"/>
            <color indexed="81"/>
            <rFont val="Tahoma"/>
            <family val="2"/>
          </rPr>
          <t xml:space="preserve"> </t>
        </r>
        <r>
          <rPr>
            <b/>
            <sz val="9"/>
            <color indexed="81"/>
            <rFont val="돋움"/>
            <family val="3"/>
            <charset val="129"/>
          </rPr>
          <t>추정</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대하여</t>
        </r>
        <r>
          <rPr>
            <b/>
            <sz val="9"/>
            <color indexed="81"/>
            <rFont val="Tahoma"/>
            <family val="2"/>
          </rPr>
          <t xml:space="preserve"> </t>
        </r>
        <r>
          <rPr>
            <b/>
            <sz val="9"/>
            <color indexed="81"/>
            <rFont val="돋움"/>
            <family val="3"/>
            <charset val="129"/>
          </rPr>
          <t>우선</t>
        </r>
        <r>
          <rPr>
            <b/>
            <sz val="9"/>
            <color indexed="81"/>
            <rFont val="Tahoma"/>
            <family val="2"/>
          </rPr>
          <t xml:space="preserve"> </t>
        </r>
        <r>
          <rPr>
            <b/>
            <sz val="9"/>
            <color indexed="81"/>
            <rFont val="돋움"/>
            <family val="3"/>
            <charset val="129"/>
          </rPr>
          <t xml:space="preserve">시행
</t>
        </r>
        <r>
          <rPr>
            <b/>
            <sz val="9"/>
            <color indexed="81"/>
            <rFont val="Tahoma"/>
            <family val="2"/>
          </rPr>
          <t xml:space="preserve">  
* </t>
        </r>
        <r>
          <rPr>
            <b/>
            <sz val="9"/>
            <color indexed="81"/>
            <rFont val="돋움"/>
            <family val="3"/>
            <charset val="129"/>
          </rPr>
          <t>수입금액이</t>
        </r>
        <r>
          <rPr>
            <b/>
            <sz val="9"/>
            <color indexed="81"/>
            <rFont val="Tahoma"/>
            <family val="2"/>
          </rPr>
          <t xml:space="preserve"> </t>
        </r>
        <r>
          <rPr>
            <b/>
            <sz val="9"/>
            <color indexed="81"/>
            <rFont val="돋움"/>
            <family val="3"/>
            <charset val="129"/>
          </rPr>
          <t>일정금액</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 xml:space="preserve">사업자
</t>
        </r>
        <r>
          <rPr>
            <b/>
            <sz val="9"/>
            <color indexed="81"/>
            <rFont val="Tahoma"/>
            <family val="2"/>
          </rPr>
          <t>: (</t>
        </r>
        <r>
          <rPr>
            <b/>
            <sz val="9"/>
            <color indexed="81"/>
            <rFont val="돋움"/>
            <family val="3"/>
            <charset val="129"/>
          </rPr>
          <t>농어업</t>
        </r>
        <r>
          <rPr>
            <b/>
            <sz val="9"/>
            <color indexed="81"/>
            <rFont val="Tahoma"/>
            <family val="2"/>
          </rPr>
          <t xml:space="preserve">, </t>
        </r>
        <r>
          <rPr>
            <b/>
            <sz val="9"/>
            <color indexed="81"/>
            <rFont val="돋움"/>
            <family val="3"/>
            <charset val="129"/>
          </rPr>
          <t>광업</t>
        </r>
        <r>
          <rPr>
            <b/>
            <sz val="9"/>
            <color indexed="81"/>
            <rFont val="Tahoma"/>
            <family val="2"/>
          </rPr>
          <t xml:space="preserve">, </t>
        </r>
        <r>
          <rPr>
            <b/>
            <sz val="9"/>
            <color indexed="81"/>
            <rFont val="돋움"/>
            <family val="3"/>
            <charset val="129"/>
          </rPr>
          <t>도소매업</t>
        </r>
        <r>
          <rPr>
            <b/>
            <sz val="9"/>
            <color indexed="81"/>
            <rFont val="Tahoma"/>
            <family val="2"/>
          </rPr>
          <t xml:space="preserve"> </t>
        </r>
        <r>
          <rPr>
            <b/>
            <sz val="9"/>
            <color indexed="81"/>
            <rFont val="돋움"/>
            <family val="3"/>
            <charset val="129"/>
          </rPr>
          <t>등</t>
        </r>
        <r>
          <rPr>
            <b/>
            <sz val="9"/>
            <color indexed="81"/>
            <rFont val="Tahoma"/>
            <family val="2"/>
          </rPr>
          <t>) 20</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제조업</t>
        </r>
        <r>
          <rPr>
            <b/>
            <sz val="9"/>
            <color indexed="81"/>
            <rFont val="Tahoma"/>
            <family val="2"/>
          </rPr>
          <t xml:space="preserve">, </t>
        </r>
        <r>
          <rPr>
            <b/>
            <sz val="9"/>
            <color indexed="81"/>
            <rFont val="돋움"/>
            <family val="3"/>
            <charset val="129"/>
          </rPr>
          <t>숙박음식점업</t>
        </r>
        <r>
          <rPr>
            <b/>
            <sz val="9"/>
            <color indexed="81"/>
            <rFont val="Tahoma"/>
            <family val="2"/>
          </rPr>
          <t xml:space="preserve"> </t>
        </r>
        <r>
          <rPr>
            <b/>
            <sz val="9"/>
            <color indexed="81"/>
            <rFont val="돋움"/>
            <family val="3"/>
            <charset val="129"/>
          </rPr>
          <t>등</t>
        </r>
        <r>
          <rPr>
            <b/>
            <sz val="9"/>
            <color indexed="81"/>
            <rFont val="Tahoma"/>
            <family val="2"/>
          </rPr>
          <t>) 10</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부동산업</t>
        </r>
        <r>
          <rPr>
            <b/>
            <sz val="9"/>
            <color indexed="81"/>
            <rFont val="Tahoma"/>
            <family val="2"/>
          </rPr>
          <t xml:space="preserve">, </t>
        </r>
        <r>
          <rPr>
            <b/>
            <sz val="9"/>
            <color indexed="81"/>
            <rFont val="돋움"/>
            <family val="3"/>
            <charset val="129"/>
          </rPr>
          <t>서비스업</t>
        </r>
        <r>
          <rPr>
            <b/>
            <sz val="9"/>
            <color indexed="81"/>
            <rFont val="Tahoma"/>
            <family val="2"/>
          </rPr>
          <t xml:space="preserve"> </t>
        </r>
        <r>
          <rPr>
            <b/>
            <sz val="9"/>
            <color indexed="81"/>
            <rFont val="돋움"/>
            <family val="3"/>
            <charset val="129"/>
          </rPr>
          <t>등</t>
        </r>
        <r>
          <rPr>
            <b/>
            <sz val="9"/>
            <color indexed="81"/>
            <rFont val="Tahoma"/>
            <family val="2"/>
          </rPr>
          <t>) 5</t>
        </r>
        <r>
          <rPr>
            <b/>
            <sz val="9"/>
            <color indexed="81"/>
            <rFont val="돋움"/>
            <family val="3"/>
            <charset val="129"/>
          </rPr>
          <t>억원</t>
        </r>
        <r>
          <rPr>
            <b/>
            <sz val="9"/>
            <color indexed="81"/>
            <rFont val="Tahoma"/>
            <family val="2"/>
          </rPr>
          <t xml:space="preserve"> </t>
        </r>
        <r>
          <rPr>
            <b/>
            <sz val="9"/>
            <color indexed="81"/>
            <rFont val="돋움"/>
            <family val="3"/>
            <charset val="129"/>
          </rPr>
          <t>이상
ㅇ</t>
        </r>
        <r>
          <rPr>
            <b/>
            <sz val="9"/>
            <color indexed="81"/>
            <rFont val="Tahoma"/>
            <family val="2"/>
          </rPr>
          <t xml:space="preserve"> 1</t>
        </r>
        <r>
          <rPr>
            <b/>
            <sz val="9"/>
            <color indexed="81"/>
            <rFont val="돋움"/>
            <family val="3"/>
            <charset val="129"/>
          </rPr>
          <t>년간</t>
        </r>
        <r>
          <rPr>
            <b/>
            <sz val="9"/>
            <color indexed="81"/>
            <rFont val="Tahoma"/>
            <family val="2"/>
          </rPr>
          <t xml:space="preserve"> </t>
        </r>
        <r>
          <rPr>
            <b/>
            <sz val="9"/>
            <color indexed="81"/>
            <rFont val="돋움"/>
            <family val="3"/>
            <charset val="129"/>
          </rPr>
          <t>시행</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복식부기</t>
        </r>
        <r>
          <rPr>
            <b/>
            <sz val="9"/>
            <color indexed="81"/>
            <rFont val="Tahoma"/>
            <family val="2"/>
          </rPr>
          <t xml:space="preserve"> </t>
        </r>
        <r>
          <rPr>
            <b/>
            <sz val="9"/>
            <color indexed="81"/>
            <rFont val="돋움"/>
            <family val="3"/>
            <charset val="129"/>
          </rPr>
          <t>의무자</t>
        </r>
        <r>
          <rPr>
            <b/>
            <sz val="9"/>
            <color indexed="81"/>
            <rFont val="Tahoma"/>
            <family val="2"/>
          </rPr>
          <t>*</t>
        </r>
        <r>
          <rPr>
            <b/>
            <sz val="9"/>
            <color indexed="81"/>
            <rFont val="돋움"/>
            <family val="3"/>
            <charset val="129"/>
          </rPr>
          <t>에게</t>
        </r>
        <r>
          <rPr>
            <b/>
            <sz val="9"/>
            <color indexed="81"/>
            <rFont val="Tahoma"/>
            <family val="2"/>
          </rPr>
          <t xml:space="preserve"> </t>
        </r>
        <r>
          <rPr>
            <b/>
            <sz val="9"/>
            <color indexed="81"/>
            <rFont val="돋움"/>
            <family val="3"/>
            <charset val="129"/>
          </rPr>
          <t>’</t>
        </r>
        <r>
          <rPr>
            <b/>
            <sz val="9"/>
            <color indexed="81"/>
            <rFont val="Tahoma"/>
            <family val="2"/>
          </rPr>
          <t>17</t>
        </r>
        <r>
          <rPr>
            <b/>
            <sz val="9"/>
            <color indexed="81"/>
            <rFont val="돋움"/>
            <family val="3"/>
            <charset val="129"/>
          </rPr>
          <t>년부터</t>
        </r>
        <r>
          <rPr>
            <b/>
            <sz val="9"/>
            <color indexed="81"/>
            <rFont val="Tahoma"/>
            <family val="2"/>
          </rPr>
          <t xml:space="preserve"> </t>
        </r>
        <r>
          <rPr>
            <b/>
            <sz val="9"/>
            <color indexed="81"/>
            <rFont val="돋움"/>
            <family val="3"/>
            <charset val="129"/>
          </rPr>
          <t>확대</t>
        </r>
        <r>
          <rPr>
            <b/>
            <sz val="9"/>
            <color indexed="81"/>
            <rFont val="Tahoma"/>
            <family val="2"/>
          </rPr>
          <t xml:space="preserve"> </t>
        </r>
        <r>
          <rPr>
            <b/>
            <sz val="9"/>
            <color indexed="81"/>
            <rFont val="돋움"/>
            <family val="3"/>
            <charset val="129"/>
          </rPr>
          <t xml:space="preserve">적용
</t>
        </r>
        <r>
          <rPr>
            <b/>
            <sz val="9"/>
            <color indexed="81"/>
            <rFont val="Tahoma"/>
            <family val="2"/>
          </rPr>
          <t xml:space="preserve">* </t>
        </r>
        <r>
          <rPr>
            <b/>
            <sz val="9"/>
            <color indexed="81"/>
            <rFont val="돋움"/>
            <family val="3"/>
            <charset val="129"/>
          </rPr>
          <t>수입금액이</t>
        </r>
        <r>
          <rPr>
            <b/>
            <sz val="9"/>
            <color indexed="81"/>
            <rFont val="Tahoma"/>
            <family val="2"/>
          </rPr>
          <t xml:space="preserve"> </t>
        </r>
        <r>
          <rPr>
            <b/>
            <sz val="9"/>
            <color indexed="81"/>
            <rFont val="돋움"/>
            <family val="3"/>
            <charset val="129"/>
          </rPr>
          <t>일정금액</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 xml:space="preserve">사업자
</t>
        </r>
        <r>
          <rPr>
            <b/>
            <sz val="9"/>
            <color indexed="81"/>
            <rFont val="Tahoma"/>
            <family val="2"/>
          </rPr>
          <t>: (</t>
        </r>
        <r>
          <rPr>
            <b/>
            <sz val="9"/>
            <color indexed="81"/>
            <rFont val="돋움"/>
            <family val="3"/>
            <charset val="129"/>
          </rPr>
          <t>농어업</t>
        </r>
        <r>
          <rPr>
            <b/>
            <sz val="9"/>
            <color indexed="81"/>
            <rFont val="Tahoma"/>
            <family val="2"/>
          </rPr>
          <t xml:space="preserve">, </t>
        </r>
        <r>
          <rPr>
            <b/>
            <sz val="9"/>
            <color indexed="81"/>
            <rFont val="돋움"/>
            <family val="3"/>
            <charset val="129"/>
          </rPr>
          <t>광업</t>
        </r>
        <r>
          <rPr>
            <b/>
            <sz val="9"/>
            <color indexed="81"/>
            <rFont val="Tahoma"/>
            <family val="2"/>
          </rPr>
          <t xml:space="preserve">, </t>
        </r>
        <r>
          <rPr>
            <b/>
            <sz val="9"/>
            <color indexed="81"/>
            <rFont val="돋움"/>
            <family val="3"/>
            <charset val="129"/>
          </rPr>
          <t>도소매업</t>
        </r>
        <r>
          <rPr>
            <b/>
            <sz val="9"/>
            <color indexed="81"/>
            <rFont val="Tahoma"/>
            <family val="2"/>
          </rPr>
          <t xml:space="preserve"> </t>
        </r>
        <r>
          <rPr>
            <b/>
            <sz val="9"/>
            <color indexed="81"/>
            <rFont val="돋움"/>
            <family val="3"/>
            <charset val="129"/>
          </rPr>
          <t>등</t>
        </r>
        <r>
          <rPr>
            <b/>
            <sz val="9"/>
            <color indexed="81"/>
            <rFont val="Tahoma"/>
            <family val="2"/>
          </rPr>
          <t>) 3</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제조업</t>
        </r>
        <r>
          <rPr>
            <b/>
            <sz val="9"/>
            <color indexed="81"/>
            <rFont val="Tahoma"/>
            <family val="2"/>
          </rPr>
          <t xml:space="preserve">, </t>
        </r>
        <r>
          <rPr>
            <b/>
            <sz val="9"/>
            <color indexed="81"/>
            <rFont val="돋움"/>
            <family val="3"/>
            <charset val="129"/>
          </rPr>
          <t>숙박음식점업</t>
        </r>
        <r>
          <rPr>
            <b/>
            <sz val="9"/>
            <color indexed="81"/>
            <rFont val="Tahoma"/>
            <family val="2"/>
          </rPr>
          <t xml:space="preserve"> </t>
        </r>
        <r>
          <rPr>
            <b/>
            <sz val="9"/>
            <color indexed="81"/>
            <rFont val="돋움"/>
            <family val="3"/>
            <charset val="129"/>
          </rPr>
          <t>등</t>
        </r>
        <r>
          <rPr>
            <b/>
            <sz val="9"/>
            <color indexed="81"/>
            <rFont val="Tahoma"/>
            <family val="2"/>
          </rPr>
          <t>) 1.5</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부동산업</t>
        </r>
        <r>
          <rPr>
            <b/>
            <sz val="9"/>
            <color indexed="81"/>
            <rFont val="Tahoma"/>
            <family val="2"/>
          </rPr>
          <t xml:space="preserve">, </t>
        </r>
        <r>
          <rPr>
            <b/>
            <sz val="9"/>
            <color indexed="81"/>
            <rFont val="돋움"/>
            <family val="3"/>
            <charset val="129"/>
          </rPr>
          <t>서비스업</t>
        </r>
        <r>
          <rPr>
            <b/>
            <sz val="9"/>
            <color indexed="81"/>
            <rFont val="Tahoma"/>
            <family val="2"/>
          </rPr>
          <t xml:space="preserve"> </t>
        </r>
        <r>
          <rPr>
            <b/>
            <sz val="9"/>
            <color indexed="81"/>
            <rFont val="돋움"/>
            <family val="3"/>
            <charset val="129"/>
          </rPr>
          <t>등</t>
        </r>
        <r>
          <rPr>
            <b/>
            <sz val="9"/>
            <color indexed="81"/>
            <rFont val="Tahoma"/>
            <family val="2"/>
          </rPr>
          <t>) 7,500</t>
        </r>
        <r>
          <rPr>
            <b/>
            <sz val="9"/>
            <color indexed="81"/>
            <rFont val="돋움"/>
            <family val="3"/>
            <charset val="129"/>
          </rPr>
          <t>만원</t>
        </r>
        <r>
          <rPr>
            <b/>
            <sz val="9"/>
            <color indexed="81"/>
            <rFont val="Tahoma"/>
            <family val="2"/>
          </rPr>
          <t xml:space="preserve"> </t>
        </r>
        <r>
          <rPr>
            <b/>
            <sz val="9"/>
            <color indexed="81"/>
            <rFont val="돋움"/>
            <family val="3"/>
            <charset val="129"/>
          </rPr>
          <t xml:space="preserve">이상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간편장부</t>
        </r>
        <r>
          <rPr>
            <b/>
            <sz val="9"/>
            <color indexed="81"/>
            <rFont val="Tahoma"/>
            <family val="2"/>
          </rPr>
          <t xml:space="preserve"> </t>
        </r>
        <r>
          <rPr>
            <b/>
            <sz val="9"/>
            <color indexed="81"/>
            <rFont val="돋움"/>
            <family val="3"/>
            <charset val="129"/>
          </rPr>
          <t>적용대상자</t>
        </r>
        <r>
          <rPr>
            <b/>
            <sz val="9"/>
            <color indexed="81"/>
            <rFont val="Tahoma"/>
            <family val="2"/>
          </rPr>
          <t xml:space="preserve">, </t>
        </r>
        <r>
          <rPr>
            <b/>
            <sz val="9"/>
            <color indexed="81"/>
            <rFont val="돋움"/>
            <family val="3"/>
            <charset val="129"/>
          </rPr>
          <t>추계신고자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소규모</t>
        </r>
        <r>
          <rPr>
            <b/>
            <sz val="9"/>
            <color indexed="81"/>
            <rFont val="Tahoma"/>
            <family val="2"/>
          </rPr>
          <t xml:space="preserve"> </t>
        </r>
        <r>
          <rPr>
            <b/>
            <sz val="9"/>
            <color indexed="81"/>
            <rFont val="돋움"/>
            <family val="3"/>
            <charset val="129"/>
          </rPr>
          <t>사업자는</t>
        </r>
        <r>
          <rPr>
            <b/>
            <sz val="9"/>
            <color indexed="81"/>
            <rFont val="Tahoma"/>
            <family val="2"/>
          </rPr>
          <t xml:space="preserve"> </t>
        </r>
        <r>
          <rPr>
            <b/>
            <sz val="9"/>
            <color indexed="81"/>
            <rFont val="돋움"/>
            <family val="3"/>
            <charset val="129"/>
          </rPr>
          <t>적용</t>
        </r>
        <r>
          <rPr>
            <b/>
            <sz val="9"/>
            <color indexed="81"/>
            <rFont val="Tahoma"/>
            <family val="2"/>
          </rPr>
          <t xml:space="preserve"> </t>
        </r>
        <r>
          <rPr>
            <b/>
            <sz val="9"/>
            <color indexed="81"/>
            <rFont val="돋움"/>
            <family val="3"/>
            <charset val="129"/>
          </rPr>
          <t xml:space="preserve">제외
</t>
        </r>
      </text>
    </comment>
    <comment ref="M8" authorId="0" shapeId="0" xr:uid="{00000000-0006-0000-0000-000002000000}">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사적사용을</t>
        </r>
        <r>
          <rPr>
            <b/>
            <sz val="9"/>
            <color indexed="81"/>
            <rFont val="Tahoma"/>
            <family val="2"/>
          </rPr>
          <t xml:space="preserve"> </t>
        </r>
        <r>
          <rPr>
            <b/>
            <sz val="9"/>
            <color indexed="81"/>
            <rFont val="돋움"/>
            <family val="3"/>
            <charset val="129"/>
          </rPr>
          <t>막기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전체</t>
        </r>
        <r>
          <rPr>
            <b/>
            <sz val="9"/>
            <color indexed="81"/>
            <rFont val="Tahoma"/>
            <family val="2"/>
          </rPr>
          <t xml:space="preserve"> </t>
        </r>
        <r>
          <rPr>
            <b/>
            <sz val="9"/>
            <color indexed="81"/>
            <rFont val="돋움"/>
            <family val="3"/>
            <charset val="129"/>
          </rPr>
          <t>기간에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사용인이</t>
        </r>
        <r>
          <rPr>
            <b/>
            <sz val="9"/>
            <color indexed="81"/>
            <rFont val="Tahoma"/>
            <family val="2"/>
          </rPr>
          <t xml:space="preserve"> </t>
        </r>
        <r>
          <rPr>
            <b/>
            <sz val="9"/>
            <color indexed="81"/>
            <rFont val="돋움"/>
            <family val="3"/>
            <charset val="129"/>
          </rPr>
          <t>직접</t>
        </r>
        <r>
          <rPr>
            <b/>
            <sz val="9"/>
            <color indexed="81"/>
            <rFont val="Tahoma"/>
            <family val="2"/>
          </rPr>
          <t xml:space="preserve"> </t>
        </r>
        <r>
          <rPr>
            <b/>
            <sz val="9"/>
            <color indexed="81"/>
            <rFont val="돋움"/>
            <family val="3"/>
            <charset val="129"/>
          </rPr>
          <t>운전한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계약에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타인이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업무를</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운전하는</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보상하는</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임직원전용</t>
        </r>
        <r>
          <rPr>
            <b/>
            <sz val="9"/>
            <color indexed="81"/>
            <rFont val="Tahoma"/>
            <family val="2"/>
          </rPr>
          <t xml:space="preserve"> </t>
        </r>
        <r>
          <rPr>
            <b/>
            <sz val="9"/>
            <color indexed="81"/>
            <rFont val="돋움"/>
            <family val="3"/>
            <charset val="129"/>
          </rPr>
          <t>자동차보험</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가입되어</t>
        </r>
        <r>
          <rPr>
            <b/>
            <sz val="9"/>
            <color indexed="81"/>
            <rFont val="Tahoma"/>
            <family val="2"/>
          </rPr>
          <t xml:space="preserve"> </t>
        </r>
        <r>
          <rPr>
            <b/>
            <sz val="9"/>
            <color indexed="81"/>
            <rFont val="돋움"/>
            <family val="3"/>
            <charset val="129"/>
          </rPr>
          <t>있어야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8" authorId="0" shapeId="0" xr:uid="{00000000-0006-0000-0000-000003000000}">
      <text>
        <r>
          <rPr>
            <sz val="9"/>
            <color indexed="81"/>
            <rFont val="돋움"/>
            <family val="3"/>
            <charset val="129"/>
          </rPr>
          <t>리스나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차량</t>
        </r>
        <r>
          <rPr>
            <sz val="9"/>
            <color indexed="81"/>
            <rFont val="Tahoma"/>
            <family val="2"/>
          </rPr>
          <t xml:space="preserve"> </t>
        </r>
        <r>
          <rPr>
            <sz val="9"/>
            <color indexed="81"/>
            <rFont val="돋움"/>
            <family val="3"/>
            <charset val="129"/>
          </rPr>
          <t>적용</t>
        </r>
        <r>
          <rPr>
            <sz val="9"/>
            <color indexed="81"/>
            <rFont val="Tahoma"/>
            <family val="2"/>
          </rPr>
          <t xml:space="preserve"> </t>
        </r>
        <r>
          <rPr>
            <sz val="9"/>
            <color indexed="81"/>
            <rFont val="돋움"/>
            <family val="3"/>
            <charset val="129"/>
          </rPr>
          <t>방법
□</t>
        </r>
        <r>
          <rPr>
            <sz val="9"/>
            <color indexed="81"/>
            <rFont val="Tahoma"/>
            <family val="2"/>
          </rPr>
          <t xml:space="preserve"> </t>
        </r>
        <r>
          <rPr>
            <sz val="9"/>
            <color indexed="81"/>
            <rFont val="돋움"/>
            <family val="3"/>
            <charset val="129"/>
          </rPr>
          <t>법인</t>
        </r>
        <r>
          <rPr>
            <sz val="9"/>
            <color indexed="81"/>
            <rFont val="Tahoma"/>
            <family val="2"/>
          </rPr>
          <t>․</t>
        </r>
        <r>
          <rPr>
            <sz val="9"/>
            <color indexed="81"/>
            <rFont val="돋움"/>
            <family val="3"/>
            <charset val="129"/>
          </rPr>
          <t>개인사업자가</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승용차를</t>
        </r>
        <r>
          <rPr>
            <sz val="9"/>
            <color indexed="81"/>
            <rFont val="Tahoma"/>
            <family val="2"/>
          </rPr>
          <t xml:space="preserve"> </t>
        </r>
        <r>
          <rPr>
            <sz val="9"/>
            <color indexed="81"/>
            <rFont val="돋움"/>
            <family val="3"/>
            <charset val="129"/>
          </rPr>
          <t>리스하거나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경우와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적용
ㅇ</t>
        </r>
        <r>
          <rPr>
            <sz val="9"/>
            <color indexed="81"/>
            <rFont val="Tahoma"/>
            <family val="2"/>
          </rPr>
          <t xml:space="preserve"> </t>
        </r>
        <r>
          <rPr>
            <sz val="9"/>
            <color indexed="81"/>
            <rFont val="돋움"/>
            <family val="3"/>
            <charset val="129"/>
          </rPr>
          <t>리스</t>
        </r>
        <r>
          <rPr>
            <sz val="9"/>
            <color indexed="81"/>
            <rFont val="Tahoma"/>
            <family val="2"/>
          </rPr>
          <t>․</t>
        </r>
        <r>
          <rPr>
            <sz val="9"/>
            <color indexed="81"/>
            <rFont val="돋움"/>
            <family val="3"/>
            <charset val="129"/>
          </rPr>
          <t>렌트한</t>
        </r>
        <r>
          <rPr>
            <sz val="9"/>
            <color indexed="81"/>
            <rFont val="Tahoma"/>
            <family val="2"/>
          </rPr>
          <t xml:space="preserve"> </t>
        </r>
        <r>
          <rPr>
            <sz val="9"/>
            <color indexed="81"/>
            <rFont val="돋움"/>
            <family val="3"/>
            <charset val="129"/>
          </rPr>
          <t>경우도</t>
        </r>
        <r>
          <rPr>
            <sz val="9"/>
            <color indexed="81"/>
            <rFont val="Tahoma"/>
            <family val="2"/>
          </rPr>
          <t xml:space="preserve"> </t>
        </r>
        <r>
          <rPr>
            <sz val="9"/>
            <color indexed="81"/>
            <rFont val="돋움"/>
            <family val="3"/>
            <charset val="129"/>
          </rPr>
          <t>임직원</t>
        </r>
        <r>
          <rPr>
            <sz val="9"/>
            <color indexed="81"/>
            <rFont val="Tahoma"/>
            <family val="2"/>
          </rPr>
          <t xml:space="preserve"> </t>
        </r>
        <r>
          <rPr>
            <sz val="9"/>
            <color indexed="81"/>
            <rFont val="돋움"/>
            <family val="3"/>
            <charset val="129"/>
          </rPr>
          <t>전용보험</t>
        </r>
        <r>
          <rPr>
            <sz val="9"/>
            <color indexed="81"/>
            <rFont val="Tahoma"/>
            <family val="2"/>
          </rPr>
          <t xml:space="preserve"> </t>
        </r>
        <r>
          <rPr>
            <sz val="9"/>
            <color indexed="81"/>
            <rFont val="돋움"/>
            <family val="3"/>
            <charset val="129"/>
          </rPr>
          <t>가입</t>
        </r>
        <r>
          <rPr>
            <sz val="9"/>
            <color indexed="81"/>
            <rFont val="Tahoma"/>
            <family val="2"/>
          </rPr>
          <t>(</t>
        </r>
        <r>
          <rPr>
            <sz val="9"/>
            <color indexed="81"/>
            <rFont val="돋움"/>
            <family val="3"/>
            <charset val="129"/>
          </rPr>
          <t>법인이</t>
        </r>
        <r>
          <rPr>
            <sz val="9"/>
            <color indexed="81"/>
            <rFont val="Tahoma"/>
            <family val="2"/>
          </rPr>
          <t xml:space="preserve"> </t>
        </r>
        <r>
          <rPr>
            <sz val="9"/>
            <color indexed="81"/>
            <rFont val="돋움"/>
            <family val="3"/>
            <charset val="129"/>
          </rPr>
          <t>리스·렌트한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운행기록을</t>
        </r>
        <r>
          <rPr>
            <sz val="9"/>
            <color indexed="81"/>
            <rFont val="Tahoma"/>
            <family val="2"/>
          </rPr>
          <t xml:space="preserve"> </t>
        </r>
        <r>
          <rPr>
            <sz val="9"/>
            <color indexed="81"/>
            <rFont val="돋움"/>
            <family val="3"/>
            <charset val="129"/>
          </rPr>
          <t>통한</t>
        </r>
        <r>
          <rPr>
            <sz val="9"/>
            <color indexed="81"/>
            <rFont val="Tahoma"/>
            <family val="2"/>
          </rPr>
          <t xml:space="preserve"> </t>
        </r>
        <r>
          <rPr>
            <sz val="9"/>
            <color indexed="81"/>
            <rFont val="돋움"/>
            <family val="3"/>
            <charset val="129"/>
          </rPr>
          <t>업무사용</t>
        </r>
        <r>
          <rPr>
            <sz val="9"/>
            <color indexed="81"/>
            <rFont val="Tahoma"/>
            <family val="2"/>
          </rPr>
          <t xml:space="preserve"> </t>
        </r>
        <r>
          <rPr>
            <sz val="9"/>
            <color indexed="81"/>
            <rFont val="돋움"/>
            <family val="3"/>
            <charset val="129"/>
          </rPr>
          <t>입증</t>
        </r>
        <r>
          <rPr>
            <sz val="9"/>
            <color indexed="81"/>
            <rFont val="Tahoma"/>
            <family val="2"/>
          </rPr>
          <t xml:space="preserve"> </t>
        </r>
        <r>
          <rPr>
            <sz val="9"/>
            <color indexed="81"/>
            <rFont val="돋움"/>
            <family val="3"/>
            <charset val="129"/>
          </rPr>
          <t>등</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소유와</t>
        </r>
        <r>
          <rPr>
            <sz val="9"/>
            <color indexed="81"/>
            <rFont val="Tahoma"/>
            <family val="2"/>
          </rPr>
          <t xml:space="preserve"> </t>
        </r>
        <r>
          <rPr>
            <sz val="9"/>
            <color indexed="81"/>
            <rFont val="돋움"/>
            <family val="3"/>
            <charset val="129"/>
          </rPr>
          <t>동일한</t>
        </r>
        <r>
          <rPr>
            <sz val="9"/>
            <color indexed="81"/>
            <rFont val="Tahoma"/>
            <family val="2"/>
          </rPr>
          <t xml:space="preserve"> </t>
        </r>
        <r>
          <rPr>
            <sz val="9"/>
            <color indexed="81"/>
            <rFont val="돋움"/>
            <family val="3"/>
            <charset val="129"/>
          </rPr>
          <t>요건을</t>
        </r>
        <r>
          <rPr>
            <sz val="9"/>
            <color indexed="81"/>
            <rFont val="Tahoma"/>
            <family val="2"/>
          </rPr>
          <t xml:space="preserve"> </t>
        </r>
        <r>
          <rPr>
            <sz val="9"/>
            <color indexed="81"/>
            <rFont val="돋움"/>
            <family val="3"/>
            <charset val="129"/>
          </rPr>
          <t>충족해야</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인정받을</t>
        </r>
        <r>
          <rPr>
            <sz val="9"/>
            <color indexed="81"/>
            <rFont val="Tahoma"/>
            <family val="2"/>
          </rPr>
          <t xml:space="preserve"> </t>
        </r>
        <r>
          <rPr>
            <sz val="9"/>
            <color indexed="81"/>
            <rFont val="돋움"/>
            <family val="3"/>
            <charset val="129"/>
          </rPr>
          <t>수</t>
        </r>
        <r>
          <rPr>
            <sz val="9"/>
            <color indexed="81"/>
            <rFont val="Tahoma"/>
            <family val="2"/>
          </rPr>
          <t xml:space="preserve"> </t>
        </r>
        <r>
          <rPr>
            <sz val="9"/>
            <color indexed="81"/>
            <rFont val="돋움"/>
            <family val="3"/>
            <charset val="129"/>
          </rPr>
          <t>있음
ㅇ</t>
        </r>
        <r>
          <rPr>
            <sz val="9"/>
            <color indexed="81"/>
            <rFont val="Tahoma"/>
            <family val="2"/>
          </rPr>
          <t xml:space="preserve"> </t>
        </r>
        <r>
          <rPr>
            <sz val="9"/>
            <color indexed="81"/>
            <rFont val="돋움"/>
            <family val="3"/>
            <charset val="129"/>
          </rPr>
          <t>또한</t>
        </r>
        <r>
          <rPr>
            <sz val="9"/>
            <color indexed="81"/>
            <rFont val="Tahoma"/>
            <family val="2"/>
          </rPr>
          <t xml:space="preserve">, </t>
        </r>
        <r>
          <rPr>
            <sz val="9"/>
            <color indexed="81"/>
            <rFont val="돋움"/>
            <family val="3"/>
            <charset val="129"/>
          </rPr>
          <t>리스료나</t>
        </r>
        <r>
          <rPr>
            <sz val="9"/>
            <color indexed="81"/>
            <rFont val="Tahoma"/>
            <family val="2"/>
          </rPr>
          <t xml:space="preserve"> </t>
        </r>
        <r>
          <rPr>
            <sz val="9"/>
            <color indexed="81"/>
            <rFont val="돋움"/>
            <family val="3"/>
            <charset val="129"/>
          </rPr>
          <t>렌트료에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상당액은</t>
        </r>
        <r>
          <rPr>
            <sz val="9"/>
            <color indexed="81"/>
            <rFont val="Tahoma"/>
            <family val="2"/>
          </rPr>
          <t xml:space="preserve"> </t>
        </r>
        <r>
          <rPr>
            <sz val="9"/>
            <color indexed="81"/>
            <rFont val="돋움"/>
            <family val="3"/>
            <charset val="129"/>
          </rPr>
          <t>자가보유시의</t>
        </r>
        <r>
          <rPr>
            <sz val="9"/>
            <color indexed="81"/>
            <rFont val="Tahoma"/>
            <family val="2"/>
          </rPr>
          <t xml:space="preserve"> </t>
        </r>
        <r>
          <rPr>
            <sz val="9"/>
            <color indexed="81"/>
            <rFont val="돋움"/>
            <family val="3"/>
            <charset val="129"/>
          </rPr>
          <t>감가상각비와</t>
        </r>
        <r>
          <rPr>
            <sz val="9"/>
            <color indexed="81"/>
            <rFont val="Tahoma"/>
            <family val="2"/>
          </rPr>
          <t xml:space="preserve"> </t>
        </r>
        <r>
          <rPr>
            <sz val="9"/>
            <color indexed="81"/>
            <rFont val="돋움"/>
            <family val="3"/>
            <charset val="129"/>
          </rPr>
          <t>같이</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한도가</t>
        </r>
        <r>
          <rPr>
            <sz val="9"/>
            <color indexed="81"/>
            <rFont val="Tahoma"/>
            <family val="2"/>
          </rPr>
          <t xml:space="preserve"> </t>
        </r>
        <r>
          <rPr>
            <sz val="9"/>
            <color indexed="81"/>
            <rFont val="돋움"/>
            <family val="3"/>
            <charset val="129"/>
          </rPr>
          <t>적용되며</t>
        </r>
        <r>
          <rPr>
            <sz val="9"/>
            <color indexed="81"/>
            <rFont val="Tahoma"/>
            <family val="2"/>
          </rPr>
          <t xml:space="preserve">, </t>
        </r>
        <r>
          <rPr>
            <sz val="9"/>
            <color indexed="81"/>
            <rFont val="돋움"/>
            <family val="3"/>
            <charset val="129"/>
          </rPr>
          <t>한도</t>
        </r>
        <r>
          <rPr>
            <sz val="9"/>
            <color indexed="81"/>
            <rFont val="Tahoma"/>
            <family val="2"/>
          </rPr>
          <t xml:space="preserve"> </t>
        </r>
        <r>
          <rPr>
            <sz val="9"/>
            <color indexed="81"/>
            <rFont val="돋움"/>
            <family val="3"/>
            <charset val="129"/>
          </rPr>
          <t>초과액은</t>
        </r>
        <r>
          <rPr>
            <sz val="9"/>
            <color indexed="81"/>
            <rFont val="Tahoma"/>
            <family val="2"/>
          </rPr>
          <t xml:space="preserve"> </t>
        </r>
        <r>
          <rPr>
            <sz val="9"/>
            <color indexed="81"/>
            <rFont val="돋움"/>
            <family val="3"/>
            <charset val="129"/>
          </rPr>
          <t>이월하여</t>
        </r>
        <r>
          <rPr>
            <sz val="9"/>
            <color indexed="81"/>
            <rFont val="Tahoma"/>
            <family val="2"/>
          </rPr>
          <t xml:space="preserve"> </t>
        </r>
        <r>
          <rPr>
            <sz val="9"/>
            <color indexed="81"/>
            <rFont val="돋움"/>
            <family val="3"/>
            <charset val="129"/>
          </rPr>
          <t>비용</t>
        </r>
        <r>
          <rPr>
            <sz val="9"/>
            <color indexed="81"/>
            <rFont val="Tahoma"/>
            <family val="2"/>
          </rPr>
          <t xml:space="preserve"> </t>
        </r>
        <r>
          <rPr>
            <sz val="9"/>
            <color indexed="81"/>
            <rFont val="돋움"/>
            <family val="3"/>
            <charset val="129"/>
          </rPr>
          <t>공제</t>
        </r>
        <r>
          <rPr>
            <sz val="9"/>
            <color indexed="81"/>
            <rFont val="Tahoma"/>
            <family val="2"/>
          </rPr>
          <t xml:space="preserve"> 
Q. </t>
        </r>
        <r>
          <rPr>
            <sz val="9"/>
            <color indexed="81"/>
            <rFont val="돋움"/>
            <family val="3"/>
            <charset val="129"/>
          </rPr>
          <t>임차차량의</t>
        </r>
        <r>
          <rPr>
            <sz val="9"/>
            <color indexed="81"/>
            <rFont val="Tahoma"/>
            <family val="2"/>
          </rPr>
          <t xml:space="preserve"> </t>
        </r>
        <r>
          <rPr>
            <sz val="9"/>
            <color indexed="81"/>
            <rFont val="돋움"/>
            <family val="3"/>
            <charset val="129"/>
          </rPr>
          <t>감가상각비상당액을</t>
        </r>
        <r>
          <rPr>
            <sz val="9"/>
            <color indexed="81"/>
            <rFont val="Tahoma"/>
            <family val="2"/>
          </rPr>
          <t xml:space="preserve"> </t>
        </r>
        <r>
          <rPr>
            <sz val="9"/>
            <color indexed="81"/>
            <rFont val="돋움"/>
            <family val="3"/>
            <charset val="129"/>
          </rPr>
          <t>정하는</t>
        </r>
        <r>
          <rPr>
            <sz val="9"/>
            <color indexed="81"/>
            <rFont val="Tahoma"/>
            <family val="2"/>
          </rPr>
          <t xml:space="preserve"> </t>
        </r>
        <r>
          <rPr>
            <sz val="9"/>
            <color indexed="81"/>
            <rFont val="돋움"/>
            <family val="3"/>
            <charset val="129"/>
          </rPr>
          <t>이유는</t>
        </r>
        <r>
          <rPr>
            <sz val="9"/>
            <color indexed="81"/>
            <rFont val="Tahoma"/>
            <family val="2"/>
          </rPr>
          <t xml:space="preserve"> </t>
        </r>
        <r>
          <rPr>
            <sz val="9"/>
            <color indexed="81"/>
            <rFont val="돋움"/>
            <family val="3"/>
            <charset val="129"/>
          </rPr>
          <t>무엇이며</t>
        </r>
        <r>
          <rPr>
            <sz val="9"/>
            <color indexed="81"/>
            <rFont val="Tahoma"/>
            <family val="2"/>
          </rPr>
          <t xml:space="preserve">, </t>
        </r>
        <r>
          <rPr>
            <sz val="9"/>
            <color indexed="81"/>
            <rFont val="돋움"/>
            <family val="3"/>
            <charset val="129"/>
          </rPr>
          <t>리스차량과</t>
        </r>
        <r>
          <rPr>
            <sz val="9"/>
            <color indexed="81"/>
            <rFont val="Tahoma"/>
            <family val="2"/>
          </rPr>
          <t xml:space="preserve"> </t>
        </r>
        <r>
          <rPr>
            <sz val="9"/>
            <color indexed="81"/>
            <rFont val="돋움"/>
            <family val="3"/>
            <charset val="129"/>
          </rPr>
          <t>렌트차량에</t>
        </r>
        <r>
          <rPr>
            <sz val="9"/>
            <color indexed="81"/>
            <rFont val="Tahoma"/>
            <family val="2"/>
          </rPr>
          <t xml:space="preserve"> </t>
        </r>
        <r>
          <rPr>
            <sz val="9"/>
            <color indexed="81"/>
            <rFont val="돋움"/>
            <family val="3"/>
            <charset val="129"/>
          </rPr>
          <t>대해</t>
        </r>
        <r>
          <rPr>
            <sz val="9"/>
            <color indexed="81"/>
            <rFont val="Tahoma"/>
            <family val="2"/>
          </rPr>
          <t xml:space="preserve"> </t>
        </r>
        <r>
          <rPr>
            <sz val="9"/>
            <color indexed="81"/>
            <rFont val="돋움"/>
            <family val="3"/>
            <charset val="129"/>
          </rPr>
          <t>달리</t>
        </r>
        <r>
          <rPr>
            <sz val="9"/>
            <color indexed="81"/>
            <rFont val="Tahoma"/>
            <family val="2"/>
          </rPr>
          <t xml:space="preserve"> </t>
        </r>
        <r>
          <rPr>
            <sz val="9"/>
            <color indexed="81"/>
            <rFont val="돋움"/>
            <family val="3"/>
            <charset val="129"/>
          </rPr>
          <t>정하는</t>
        </r>
        <r>
          <rPr>
            <sz val="9"/>
            <color indexed="81"/>
            <rFont val="Tahoma"/>
            <family val="2"/>
          </rPr>
          <t xml:space="preserve"> </t>
        </r>
        <r>
          <rPr>
            <sz val="9"/>
            <color indexed="81"/>
            <rFont val="돋움"/>
            <family val="3"/>
            <charset val="129"/>
          </rPr>
          <t>이유는</t>
        </r>
        <r>
          <rPr>
            <sz val="9"/>
            <color indexed="81"/>
            <rFont val="Tahoma"/>
            <family val="2"/>
          </rPr>
          <t xml:space="preserve"> </t>
        </r>
        <r>
          <rPr>
            <sz val="9"/>
            <color indexed="81"/>
            <rFont val="돋움"/>
            <family val="3"/>
            <charset val="129"/>
          </rPr>
          <t>무엇인지</t>
        </r>
        <r>
          <rPr>
            <sz val="9"/>
            <color indexed="81"/>
            <rFont val="Tahoma"/>
            <family val="2"/>
          </rPr>
          <t xml:space="preserve">?
A. </t>
        </r>
        <r>
          <rPr>
            <sz val="9"/>
            <color indexed="81"/>
            <rFont val="돋움"/>
            <family val="3"/>
            <charset val="129"/>
          </rPr>
          <t>사업자가</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차량의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중</t>
        </r>
        <r>
          <rPr>
            <sz val="9"/>
            <color indexed="81"/>
            <rFont val="Tahoma"/>
            <family val="2"/>
          </rPr>
          <t xml:space="preserve"> </t>
        </r>
        <r>
          <rPr>
            <sz val="9"/>
            <color indexed="81"/>
            <rFont val="돋움"/>
            <family val="3"/>
            <charset val="129"/>
          </rPr>
          <t>업무사용금액은</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내에서</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인정된다</t>
        </r>
        <r>
          <rPr>
            <sz val="9"/>
            <color indexed="81"/>
            <rFont val="Tahoma"/>
            <family val="2"/>
          </rPr>
          <t xml:space="preserve">. </t>
        </r>
        <r>
          <rPr>
            <sz val="9"/>
            <color indexed="81"/>
            <rFont val="돋움"/>
            <family val="3"/>
            <charset val="129"/>
          </rPr>
          <t>임차한</t>
        </r>
        <r>
          <rPr>
            <sz val="9"/>
            <color indexed="81"/>
            <rFont val="Tahoma"/>
            <family val="2"/>
          </rPr>
          <t xml:space="preserve"> </t>
        </r>
        <r>
          <rPr>
            <sz val="9"/>
            <color indexed="81"/>
            <rFont val="돋움"/>
            <family val="3"/>
            <charset val="129"/>
          </rPr>
          <t>차량의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감가상각을</t>
        </r>
        <r>
          <rPr>
            <sz val="9"/>
            <color indexed="81"/>
            <rFont val="Tahoma"/>
            <family val="2"/>
          </rPr>
          <t xml:space="preserve"> </t>
        </r>
        <r>
          <rPr>
            <sz val="9"/>
            <color indexed="81"/>
            <rFont val="돋움"/>
            <family val="3"/>
            <charset val="129"/>
          </rPr>
          <t>하지</t>
        </r>
        <r>
          <rPr>
            <sz val="9"/>
            <color indexed="81"/>
            <rFont val="Tahoma"/>
            <family val="2"/>
          </rPr>
          <t xml:space="preserve"> </t>
        </r>
        <r>
          <rPr>
            <sz val="9"/>
            <color indexed="81"/>
            <rFont val="돋움"/>
            <family val="3"/>
            <charset val="129"/>
          </rPr>
          <t>않으므로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대신</t>
        </r>
        <r>
          <rPr>
            <sz val="9"/>
            <color indexed="81"/>
            <rFont val="Tahoma"/>
            <family val="2"/>
          </rPr>
          <t xml:space="preserve"> </t>
        </r>
        <r>
          <rPr>
            <sz val="9"/>
            <color indexed="81"/>
            <rFont val="돋움"/>
            <family val="3"/>
            <charset val="129"/>
          </rPr>
          <t>임차료에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감가상각비상당액에</t>
        </r>
        <r>
          <rPr>
            <sz val="9"/>
            <color indexed="81"/>
            <rFont val="Tahoma"/>
            <family val="2"/>
          </rPr>
          <t xml:space="preserve"> </t>
        </r>
        <r>
          <rPr>
            <sz val="9"/>
            <color indexed="81"/>
            <rFont val="돋움"/>
            <family val="3"/>
            <charset val="129"/>
          </rPr>
          <t>대해</t>
        </r>
        <r>
          <rPr>
            <sz val="9"/>
            <color indexed="81"/>
            <rFont val="Tahoma"/>
            <family val="2"/>
          </rPr>
          <t xml:space="preserve"> </t>
        </r>
        <r>
          <rPr>
            <sz val="9"/>
            <color indexed="81"/>
            <rFont val="돋움"/>
            <family val="3"/>
            <charset val="129"/>
          </rPr>
          <t>연</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한도를</t>
        </r>
        <r>
          <rPr>
            <sz val="9"/>
            <color indexed="81"/>
            <rFont val="Tahoma"/>
            <family val="2"/>
          </rPr>
          <t xml:space="preserve"> </t>
        </r>
        <r>
          <rPr>
            <sz val="9"/>
            <color indexed="81"/>
            <rFont val="돋움"/>
            <family val="3"/>
            <charset val="129"/>
          </rPr>
          <t>적용하는</t>
        </r>
        <r>
          <rPr>
            <sz val="9"/>
            <color indexed="81"/>
            <rFont val="Tahoma"/>
            <family val="2"/>
          </rPr>
          <t xml:space="preserve"> </t>
        </r>
        <r>
          <rPr>
            <sz val="9"/>
            <color indexed="81"/>
            <rFont val="돋움"/>
            <family val="3"/>
            <charset val="129"/>
          </rPr>
          <t>것이다</t>
        </r>
        <r>
          <rPr>
            <sz val="9"/>
            <color indexed="81"/>
            <rFont val="Tahoma"/>
            <family val="2"/>
          </rPr>
          <t xml:space="preserve">.
</t>
        </r>
        <r>
          <rPr>
            <sz val="9"/>
            <color indexed="81"/>
            <rFont val="돋움"/>
            <family val="3"/>
            <charset val="129"/>
          </rPr>
          <t>감가상각비상당액</t>
        </r>
        <r>
          <rPr>
            <sz val="9"/>
            <color indexed="81"/>
            <rFont val="Tahoma"/>
            <family val="2"/>
          </rPr>
          <t xml:space="preserve"> </t>
        </r>
        <r>
          <rPr>
            <sz val="9"/>
            <color indexed="81"/>
            <rFont val="돋움"/>
            <family val="3"/>
            <charset val="129"/>
          </rPr>
          <t>계산방법은</t>
        </r>
        <r>
          <rPr>
            <sz val="9"/>
            <color indexed="81"/>
            <rFont val="Tahoma"/>
            <family val="2"/>
          </rPr>
          <t xml:space="preserve"> </t>
        </r>
        <r>
          <rPr>
            <sz val="9"/>
            <color indexed="81"/>
            <rFont val="돋움"/>
            <family val="3"/>
            <charset val="129"/>
          </rPr>
          <t>임차방법별로</t>
        </r>
        <r>
          <rPr>
            <sz val="9"/>
            <color indexed="81"/>
            <rFont val="Tahoma"/>
            <family val="2"/>
          </rPr>
          <t xml:space="preserve"> </t>
        </r>
        <r>
          <rPr>
            <sz val="9"/>
            <color indexed="81"/>
            <rFont val="돋움"/>
            <family val="3"/>
            <charset val="129"/>
          </rPr>
          <t>구분된다</t>
        </r>
        <r>
          <rPr>
            <sz val="9"/>
            <color indexed="81"/>
            <rFont val="Tahoma"/>
            <family val="2"/>
          </rPr>
          <t xml:space="preserve">. </t>
        </r>
        <r>
          <rPr>
            <sz val="9"/>
            <color indexed="81"/>
            <rFont val="돋움"/>
            <family val="3"/>
            <charset val="129"/>
          </rPr>
          <t>리스</t>
        </r>
        <r>
          <rPr>
            <sz val="9"/>
            <color indexed="81"/>
            <rFont val="Tahoma"/>
            <family val="2"/>
          </rPr>
          <t xml:space="preserve"> </t>
        </r>
        <r>
          <rPr>
            <sz val="9"/>
            <color indexed="81"/>
            <rFont val="돋움"/>
            <family val="3"/>
            <charset val="129"/>
          </rPr>
          <t>차량은</t>
        </r>
        <r>
          <rPr>
            <sz val="9"/>
            <color indexed="81"/>
            <rFont val="Tahoma"/>
            <family val="2"/>
          </rPr>
          <t xml:space="preserve"> </t>
        </r>
        <r>
          <rPr>
            <sz val="9"/>
            <color indexed="81"/>
            <rFont val="돋움"/>
            <family val="3"/>
            <charset val="129"/>
          </rPr>
          <t>리스료에서</t>
        </r>
        <r>
          <rPr>
            <sz val="9"/>
            <color indexed="81"/>
            <rFont val="Tahoma"/>
            <family val="2"/>
          </rPr>
          <t xml:space="preserve"> 
</t>
        </r>
        <r>
          <rPr>
            <sz val="9"/>
            <color indexed="81"/>
            <rFont val="돋움"/>
            <family val="3"/>
            <charset val="129"/>
          </rPr>
          <t>보험료</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자동차세</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수선유지비등을</t>
        </r>
        <r>
          <rPr>
            <sz val="9"/>
            <color indexed="81"/>
            <rFont val="Tahoma"/>
            <family val="2"/>
          </rPr>
          <t xml:space="preserve"> </t>
        </r>
        <r>
          <rPr>
            <sz val="9"/>
            <color indexed="81"/>
            <rFont val="돋움"/>
            <family val="3"/>
            <charset val="129"/>
          </rPr>
          <t>뺀</t>
        </r>
        <r>
          <rPr>
            <sz val="9"/>
            <color indexed="81"/>
            <rFont val="Tahoma"/>
            <family val="2"/>
          </rPr>
          <t xml:space="preserve"> </t>
        </r>
        <r>
          <rPr>
            <sz val="9"/>
            <color indexed="81"/>
            <rFont val="돋움"/>
            <family val="3"/>
            <charset val="129"/>
          </rPr>
          <t>금액을</t>
        </r>
        <r>
          <rPr>
            <sz val="9"/>
            <color indexed="81"/>
            <rFont val="Tahoma"/>
            <family val="2"/>
          </rPr>
          <t xml:space="preserve"> , </t>
        </r>
        <r>
          <rPr>
            <sz val="9"/>
            <color indexed="81"/>
            <rFont val="돋움"/>
            <family val="3"/>
            <charset val="129"/>
          </rPr>
          <t>렌트차량은</t>
        </r>
        <r>
          <rPr>
            <sz val="9"/>
            <color indexed="81"/>
            <rFont val="Tahoma"/>
            <family val="2"/>
          </rPr>
          <t xml:space="preserve"> </t>
        </r>
        <r>
          <rPr>
            <sz val="9"/>
            <color indexed="81"/>
            <rFont val="돋움"/>
            <family val="3"/>
            <charset val="129"/>
          </rPr>
          <t>렌트료의</t>
        </r>
        <r>
          <rPr>
            <sz val="9"/>
            <color indexed="81"/>
            <rFont val="Tahoma"/>
            <family val="2"/>
          </rPr>
          <t xml:space="preserve"> 70%</t>
        </r>
        <r>
          <rPr>
            <sz val="9"/>
            <color indexed="81"/>
            <rFont val="돋움"/>
            <family val="3"/>
            <charset val="129"/>
          </rPr>
          <t>를</t>
        </r>
        <r>
          <rPr>
            <sz val="9"/>
            <color indexed="81"/>
            <rFont val="Tahoma"/>
            <family val="2"/>
          </rPr>
          <t xml:space="preserve"> </t>
        </r>
        <r>
          <rPr>
            <sz val="9"/>
            <color indexed="81"/>
            <rFont val="돋움"/>
            <family val="3"/>
            <charset val="129"/>
          </rPr>
          <t>감가상각비로</t>
        </r>
        <r>
          <rPr>
            <sz val="9"/>
            <color indexed="81"/>
            <rFont val="Tahoma"/>
            <family val="2"/>
          </rPr>
          <t xml:space="preserve"> </t>
        </r>
        <r>
          <rPr>
            <sz val="9"/>
            <color indexed="81"/>
            <rFont val="돋움"/>
            <family val="3"/>
            <charset val="129"/>
          </rPr>
          <t>계상된다</t>
        </r>
        <r>
          <rPr>
            <sz val="9"/>
            <color indexed="81"/>
            <rFont val="Tahoma"/>
            <family val="2"/>
          </rPr>
          <t xml:space="preserve">.
Q. </t>
        </r>
        <r>
          <rPr>
            <sz val="9"/>
            <color indexed="81"/>
            <rFont val="돋움"/>
            <family val="3"/>
            <charset val="129"/>
          </rPr>
          <t>리스나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t>
        </r>
        <r>
          <rPr>
            <sz val="9"/>
            <color indexed="81"/>
            <rFont val="Tahoma"/>
            <family val="2"/>
          </rPr>
          <t xml:space="preserve"> </t>
        </r>
        <r>
          <rPr>
            <sz val="9"/>
            <color indexed="81"/>
            <rFont val="돋움"/>
            <family val="3"/>
            <charset val="129"/>
          </rPr>
          <t>적용</t>
        </r>
        <r>
          <rPr>
            <sz val="9"/>
            <color indexed="81"/>
            <rFont val="Tahoma"/>
            <family val="2"/>
          </rPr>
          <t xml:space="preserve"> </t>
        </r>
        <r>
          <rPr>
            <sz val="9"/>
            <color indexed="81"/>
            <rFont val="돋움"/>
            <family val="3"/>
            <charset val="129"/>
          </rPr>
          <t>방법은</t>
        </r>
        <r>
          <rPr>
            <sz val="9"/>
            <color indexed="81"/>
            <rFont val="Tahoma"/>
            <family val="2"/>
          </rPr>
          <t xml:space="preserve">?
A. </t>
        </r>
        <r>
          <rPr>
            <sz val="9"/>
            <color indexed="81"/>
            <rFont val="돋움"/>
            <family val="3"/>
            <charset val="129"/>
          </rPr>
          <t>법인</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개인사업자가</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승용차를</t>
        </r>
        <r>
          <rPr>
            <sz val="9"/>
            <color indexed="81"/>
            <rFont val="Tahoma"/>
            <family val="2"/>
          </rPr>
          <t xml:space="preserve"> </t>
        </r>
        <r>
          <rPr>
            <sz val="9"/>
            <color indexed="81"/>
            <rFont val="돋움"/>
            <family val="3"/>
            <charset val="129"/>
          </rPr>
          <t>리스하거나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경우와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적용한다</t>
        </r>
        <r>
          <rPr>
            <sz val="9"/>
            <color indexed="81"/>
            <rFont val="Tahoma"/>
            <family val="2"/>
          </rPr>
          <t xml:space="preserve">.
</t>
        </r>
        <r>
          <rPr>
            <sz val="9"/>
            <color indexed="81"/>
            <rFont val="돋움"/>
            <family val="3"/>
            <charset val="129"/>
          </rPr>
          <t>리스</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경우도</t>
        </r>
        <r>
          <rPr>
            <sz val="9"/>
            <color indexed="81"/>
            <rFont val="Tahoma"/>
            <family val="2"/>
          </rPr>
          <t xml:space="preserve"> </t>
        </r>
        <r>
          <rPr>
            <sz val="9"/>
            <color indexed="81"/>
            <rFont val="돋움"/>
            <family val="3"/>
            <charset val="129"/>
          </rPr>
          <t>임직원</t>
        </r>
        <r>
          <rPr>
            <sz val="9"/>
            <color indexed="81"/>
            <rFont val="Tahoma"/>
            <family val="2"/>
          </rPr>
          <t xml:space="preserve"> </t>
        </r>
        <r>
          <rPr>
            <sz val="9"/>
            <color indexed="81"/>
            <rFont val="돋움"/>
            <family val="3"/>
            <charset val="129"/>
          </rPr>
          <t>전용보험</t>
        </r>
        <r>
          <rPr>
            <sz val="9"/>
            <color indexed="81"/>
            <rFont val="Tahoma"/>
            <family val="2"/>
          </rPr>
          <t xml:space="preserve"> </t>
        </r>
        <r>
          <rPr>
            <sz val="9"/>
            <color indexed="81"/>
            <rFont val="돋움"/>
            <family val="3"/>
            <charset val="129"/>
          </rPr>
          <t>가입</t>
        </r>
        <r>
          <rPr>
            <sz val="9"/>
            <color indexed="81"/>
            <rFont val="Tahoma"/>
            <family val="2"/>
          </rPr>
          <t xml:space="preserve">, </t>
        </r>
        <r>
          <rPr>
            <sz val="9"/>
            <color indexed="81"/>
            <rFont val="돋움"/>
            <family val="3"/>
            <charset val="129"/>
          </rPr>
          <t>운행기록을</t>
        </r>
        <r>
          <rPr>
            <sz val="9"/>
            <color indexed="81"/>
            <rFont val="Tahoma"/>
            <family val="2"/>
          </rPr>
          <t xml:space="preserve"> </t>
        </r>
        <r>
          <rPr>
            <sz val="9"/>
            <color indexed="81"/>
            <rFont val="돋움"/>
            <family val="3"/>
            <charset val="129"/>
          </rPr>
          <t>통한</t>
        </r>
        <r>
          <rPr>
            <sz val="9"/>
            <color indexed="81"/>
            <rFont val="Tahoma"/>
            <family val="2"/>
          </rPr>
          <t xml:space="preserve"> </t>
        </r>
        <r>
          <rPr>
            <sz val="9"/>
            <color indexed="81"/>
            <rFont val="돋움"/>
            <family val="3"/>
            <charset val="129"/>
          </rPr>
          <t>업무사용</t>
        </r>
        <r>
          <rPr>
            <sz val="9"/>
            <color indexed="81"/>
            <rFont val="Tahoma"/>
            <family val="2"/>
          </rPr>
          <t xml:space="preserve"> </t>
        </r>
        <r>
          <rPr>
            <sz val="9"/>
            <color indexed="81"/>
            <rFont val="돋움"/>
            <family val="3"/>
            <charset val="129"/>
          </rPr>
          <t>입증</t>
        </r>
        <r>
          <rPr>
            <sz val="9"/>
            <color indexed="81"/>
            <rFont val="Tahoma"/>
            <family val="2"/>
          </rPr>
          <t xml:space="preserve"> </t>
        </r>
        <r>
          <rPr>
            <sz val="9"/>
            <color indexed="81"/>
            <rFont val="돋움"/>
            <family val="3"/>
            <charset val="129"/>
          </rPr>
          <t>등</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동일한</t>
        </r>
        <r>
          <rPr>
            <sz val="9"/>
            <color indexed="81"/>
            <rFont val="Tahoma"/>
            <family val="2"/>
          </rPr>
          <t xml:space="preserve"> </t>
        </r>
        <r>
          <rPr>
            <sz val="9"/>
            <color indexed="81"/>
            <rFont val="돋움"/>
            <family val="3"/>
            <charset val="129"/>
          </rPr>
          <t>요건을</t>
        </r>
        <r>
          <rPr>
            <sz val="9"/>
            <color indexed="81"/>
            <rFont val="Tahoma"/>
            <family val="2"/>
          </rPr>
          <t xml:space="preserve"> </t>
        </r>
        <r>
          <rPr>
            <sz val="9"/>
            <color indexed="81"/>
            <rFont val="돋움"/>
            <family val="3"/>
            <charset val="129"/>
          </rPr>
          <t>충족해야</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인정받을</t>
        </r>
        <r>
          <rPr>
            <sz val="9"/>
            <color indexed="81"/>
            <rFont val="Tahoma"/>
            <family val="2"/>
          </rPr>
          <t xml:space="preserve"> </t>
        </r>
        <r>
          <rPr>
            <sz val="9"/>
            <color indexed="81"/>
            <rFont val="돋움"/>
            <family val="3"/>
            <charset val="129"/>
          </rPr>
          <t>수</t>
        </r>
        <r>
          <rPr>
            <sz val="9"/>
            <color indexed="81"/>
            <rFont val="Tahoma"/>
            <family val="2"/>
          </rPr>
          <t xml:space="preserve"> </t>
        </r>
        <r>
          <rPr>
            <sz val="9"/>
            <color indexed="81"/>
            <rFont val="돋움"/>
            <family val="3"/>
            <charset val="129"/>
          </rPr>
          <t>있다</t>
        </r>
        <r>
          <rPr>
            <sz val="9"/>
            <color indexed="81"/>
            <rFont val="Tahoma"/>
            <family val="2"/>
          </rPr>
          <t xml:space="preserve">. </t>
        </r>
        <r>
          <rPr>
            <sz val="9"/>
            <color indexed="81"/>
            <rFont val="돋움"/>
            <family val="3"/>
            <charset val="129"/>
          </rPr>
          <t>또</t>
        </r>
        <r>
          <rPr>
            <sz val="9"/>
            <color indexed="81"/>
            <rFont val="Tahoma"/>
            <family val="2"/>
          </rPr>
          <t xml:space="preserve">, </t>
        </r>
        <r>
          <rPr>
            <sz val="9"/>
            <color indexed="81"/>
            <rFont val="돋움"/>
            <family val="3"/>
            <charset val="129"/>
          </rPr>
          <t>리스료나</t>
        </r>
        <r>
          <rPr>
            <sz val="9"/>
            <color indexed="81"/>
            <rFont val="Tahoma"/>
            <family val="2"/>
          </rPr>
          <t xml:space="preserve"> </t>
        </r>
        <r>
          <rPr>
            <sz val="9"/>
            <color indexed="81"/>
            <rFont val="돋움"/>
            <family val="3"/>
            <charset val="129"/>
          </rPr>
          <t>렌트료에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상당액은</t>
        </r>
        <r>
          <rPr>
            <sz val="9"/>
            <color indexed="81"/>
            <rFont val="Tahoma"/>
            <family val="2"/>
          </rPr>
          <t xml:space="preserve"> </t>
        </r>
        <r>
          <rPr>
            <sz val="9"/>
            <color indexed="81"/>
            <rFont val="돋움"/>
            <family val="3"/>
            <charset val="129"/>
          </rPr>
          <t>자가보유시의</t>
        </r>
        <r>
          <rPr>
            <sz val="9"/>
            <color indexed="81"/>
            <rFont val="Tahoma"/>
            <family val="2"/>
          </rPr>
          <t xml:space="preserve"> </t>
        </r>
        <r>
          <rPr>
            <sz val="9"/>
            <color indexed="81"/>
            <rFont val="돋움"/>
            <family val="3"/>
            <charset val="129"/>
          </rPr>
          <t>감가상각비와</t>
        </r>
        <r>
          <rPr>
            <sz val="9"/>
            <color indexed="81"/>
            <rFont val="Tahoma"/>
            <family val="2"/>
          </rPr>
          <t xml:space="preserve"> </t>
        </r>
        <r>
          <rPr>
            <sz val="9"/>
            <color indexed="81"/>
            <rFont val="돋움"/>
            <family val="3"/>
            <charset val="129"/>
          </rPr>
          <t>같이</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한도과</t>
        </r>
        <r>
          <rPr>
            <sz val="9"/>
            <color indexed="81"/>
            <rFont val="Tahoma"/>
            <family val="2"/>
          </rPr>
          <t xml:space="preserve"> </t>
        </r>
        <r>
          <rPr>
            <sz val="9"/>
            <color indexed="81"/>
            <rFont val="돋움"/>
            <family val="3"/>
            <charset val="129"/>
          </rPr>
          <t>적용되며</t>
        </r>
        <r>
          <rPr>
            <sz val="9"/>
            <color indexed="81"/>
            <rFont val="Tahoma"/>
            <family val="2"/>
          </rPr>
          <t xml:space="preserve">, </t>
        </r>
        <r>
          <rPr>
            <sz val="9"/>
            <color indexed="81"/>
            <rFont val="돋움"/>
            <family val="3"/>
            <charset val="129"/>
          </rPr>
          <t>한도</t>
        </r>
        <r>
          <rPr>
            <sz val="9"/>
            <color indexed="81"/>
            <rFont val="Tahoma"/>
            <family val="2"/>
          </rPr>
          <t xml:space="preserve"> </t>
        </r>
        <r>
          <rPr>
            <sz val="9"/>
            <color indexed="81"/>
            <rFont val="돋움"/>
            <family val="3"/>
            <charset val="129"/>
          </rPr>
          <t>초과액은</t>
        </r>
        <r>
          <rPr>
            <sz val="9"/>
            <color indexed="81"/>
            <rFont val="Tahoma"/>
            <family val="2"/>
          </rPr>
          <t xml:space="preserve"> </t>
        </r>
        <r>
          <rPr>
            <sz val="9"/>
            <color indexed="81"/>
            <rFont val="돋움"/>
            <family val="3"/>
            <charset val="129"/>
          </rPr>
          <t>이월해</t>
        </r>
        <r>
          <rPr>
            <sz val="9"/>
            <color indexed="81"/>
            <rFont val="Tahoma"/>
            <family val="2"/>
          </rPr>
          <t xml:space="preserve"> </t>
        </r>
        <r>
          <rPr>
            <sz val="9"/>
            <color indexed="81"/>
            <rFont val="돋움"/>
            <family val="3"/>
            <charset val="129"/>
          </rPr>
          <t>비용</t>
        </r>
        <r>
          <rPr>
            <sz val="9"/>
            <color indexed="81"/>
            <rFont val="Tahoma"/>
            <family val="2"/>
          </rPr>
          <t xml:space="preserve"> </t>
        </r>
        <r>
          <rPr>
            <sz val="9"/>
            <color indexed="81"/>
            <rFont val="돋움"/>
            <family val="3"/>
            <charset val="129"/>
          </rPr>
          <t>공제된다</t>
        </r>
        <r>
          <rPr>
            <sz val="9"/>
            <color indexed="81"/>
            <rFont val="Tahoma"/>
            <family val="2"/>
          </rPr>
          <t xml:space="preserve">.
</t>
        </r>
      </text>
    </comment>
    <comment ref="AE8" authorId="0" shapeId="0" xr:uid="{00000000-0006-0000-0000-000004000000}">
      <text>
        <r>
          <rPr>
            <b/>
            <sz val="9"/>
            <color indexed="81"/>
            <rFont val="돋움"/>
            <family val="3"/>
            <charset val="129"/>
          </rPr>
          <t>금융리스</t>
        </r>
        <r>
          <rPr>
            <b/>
            <sz val="9"/>
            <color indexed="81"/>
            <rFont val="Tahoma"/>
            <family val="2"/>
          </rPr>
          <t>(</t>
        </r>
        <r>
          <rPr>
            <b/>
            <sz val="9"/>
            <color indexed="81"/>
            <rFont val="돋움"/>
            <family val="3"/>
            <charset val="129"/>
          </rPr>
          <t>자가</t>
        </r>
        <r>
          <rPr>
            <b/>
            <sz val="9"/>
            <color indexed="81"/>
            <rFont val="Tahoma"/>
            <family val="2"/>
          </rPr>
          <t xml:space="preserve">) - </t>
        </r>
        <r>
          <rPr>
            <b/>
            <sz val="9"/>
            <color indexed="81"/>
            <rFont val="돋움"/>
            <family val="3"/>
            <charset val="129"/>
          </rPr>
          <t>캐피탈</t>
        </r>
        <r>
          <rPr>
            <b/>
            <sz val="9"/>
            <color indexed="81"/>
            <rFont val="Tahoma"/>
            <family val="2"/>
          </rPr>
          <t xml:space="preserve"> </t>
        </r>
        <r>
          <rPr>
            <b/>
            <sz val="9"/>
            <color indexed="81"/>
            <rFont val="돋움"/>
            <family val="3"/>
            <charset val="129"/>
          </rPr>
          <t>최초</t>
        </r>
        <r>
          <rPr>
            <b/>
            <sz val="9"/>
            <color indexed="81"/>
            <rFont val="Tahoma"/>
            <family val="2"/>
          </rPr>
          <t xml:space="preserve"> </t>
        </r>
        <r>
          <rPr>
            <b/>
            <sz val="9"/>
            <color indexed="81"/>
            <rFont val="돋움"/>
            <family val="3"/>
            <charset val="129"/>
          </rPr>
          <t>차입금
운용리스</t>
        </r>
        <r>
          <rPr>
            <b/>
            <sz val="9"/>
            <color indexed="81"/>
            <rFont val="Tahoma"/>
            <family val="2"/>
          </rPr>
          <t xml:space="preserve"> - </t>
        </r>
        <r>
          <rPr>
            <b/>
            <sz val="9"/>
            <color indexed="81"/>
            <rFont val="돋움"/>
            <family val="3"/>
            <charset val="129"/>
          </rPr>
          <t>캐피탈</t>
        </r>
        <r>
          <rPr>
            <b/>
            <sz val="9"/>
            <color indexed="81"/>
            <rFont val="Tahoma"/>
            <family val="2"/>
          </rPr>
          <t xml:space="preserve"> </t>
        </r>
        <r>
          <rPr>
            <b/>
            <sz val="9"/>
            <color indexed="81"/>
            <rFont val="돋움"/>
            <family val="3"/>
            <charset val="129"/>
          </rPr>
          <t>보증금</t>
        </r>
      </text>
    </comment>
    <comment ref="M9" authorId="0" shapeId="0" xr:uid="{00000000-0006-0000-0000-000005000000}">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사적사용을</t>
        </r>
        <r>
          <rPr>
            <b/>
            <sz val="9"/>
            <color indexed="81"/>
            <rFont val="Tahoma"/>
            <family val="2"/>
          </rPr>
          <t xml:space="preserve"> </t>
        </r>
        <r>
          <rPr>
            <b/>
            <sz val="9"/>
            <color indexed="81"/>
            <rFont val="돋움"/>
            <family val="3"/>
            <charset val="129"/>
          </rPr>
          <t>막기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전체</t>
        </r>
        <r>
          <rPr>
            <b/>
            <sz val="9"/>
            <color indexed="81"/>
            <rFont val="Tahoma"/>
            <family val="2"/>
          </rPr>
          <t xml:space="preserve"> </t>
        </r>
        <r>
          <rPr>
            <b/>
            <sz val="9"/>
            <color indexed="81"/>
            <rFont val="돋움"/>
            <family val="3"/>
            <charset val="129"/>
          </rPr>
          <t>기간에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사용인이</t>
        </r>
        <r>
          <rPr>
            <b/>
            <sz val="9"/>
            <color indexed="81"/>
            <rFont val="Tahoma"/>
            <family val="2"/>
          </rPr>
          <t xml:space="preserve"> </t>
        </r>
        <r>
          <rPr>
            <b/>
            <sz val="9"/>
            <color indexed="81"/>
            <rFont val="돋움"/>
            <family val="3"/>
            <charset val="129"/>
          </rPr>
          <t>직접</t>
        </r>
        <r>
          <rPr>
            <b/>
            <sz val="9"/>
            <color indexed="81"/>
            <rFont val="Tahoma"/>
            <family val="2"/>
          </rPr>
          <t xml:space="preserve"> </t>
        </r>
        <r>
          <rPr>
            <b/>
            <sz val="9"/>
            <color indexed="81"/>
            <rFont val="돋움"/>
            <family val="3"/>
            <charset val="129"/>
          </rPr>
          <t>운전한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계약에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타인이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업무를</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운전하는</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보상하는</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임직원전용</t>
        </r>
        <r>
          <rPr>
            <b/>
            <sz val="9"/>
            <color indexed="81"/>
            <rFont val="Tahoma"/>
            <family val="2"/>
          </rPr>
          <t xml:space="preserve"> </t>
        </r>
        <r>
          <rPr>
            <b/>
            <sz val="9"/>
            <color indexed="81"/>
            <rFont val="돋움"/>
            <family val="3"/>
            <charset val="129"/>
          </rPr>
          <t>자동차보험</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가입되어</t>
        </r>
        <r>
          <rPr>
            <b/>
            <sz val="9"/>
            <color indexed="81"/>
            <rFont val="Tahoma"/>
            <family val="2"/>
          </rPr>
          <t xml:space="preserve"> </t>
        </r>
        <r>
          <rPr>
            <b/>
            <sz val="9"/>
            <color indexed="81"/>
            <rFont val="돋움"/>
            <family val="3"/>
            <charset val="129"/>
          </rPr>
          <t>있어야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S9" authorId="0" shapeId="0" xr:uid="{00000000-0006-0000-0000-000006000000}">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t>
        </r>
      </text>
    </comment>
    <comment ref="Y11" authorId="0" shapeId="0" xr:uid="{00000000-0006-0000-0000-000007000000}">
      <text>
        <r>
          <rPr>
            <b/>
            <sz val="9"/>
            <color indexed="81"/>
            <rFont val="돋움"/>
            <family val="3"/>
            <charset val="129"/>
          </rPr>
          <t>운용리스의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임차료에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계산서</t>
        </r>
        <r>
          <rPr>
            <b/>
            <sz val="9"/>
            <color indexed="81"/>
            <rFont val="Tahoma"/>
            <family val="2"/>
          </rPr>
          <t xml:space="preserve"> </t>
        </r>
        <r>
          <rPr>
            <b/>
            <sz val="9"/>
            <color indexed="81"/>
            <rFont val="돋움"/>
            <family val="3"/>
            <charset val="129"/>
          </rPr>
          <t>발급여부</t>
        </r>
      </text>
    </comment>
    <comment ref="AE11" authorId="0" shapeId="0" xr:uid="{00000000-0006-0000-0000-000008000000}">
      <text>
        <r>
          <rPr>
            <b/>
            <sz val="9"/>
            <color indexed="81"/>
            <rFont val="돋움"/>
            <family val="3"/>
            <charset val="129"/>
          </rPr>
          <t>매달</t>
        </r>
        <r>
          <rPr>
            <b/>
            <sz val="9"/>
            <color indexed="81"/>
            <rFont val="Tahoma"/>
            <family val="2"/>
          </rPr>
          <t xml:space="preserve"> </t>
        </r>
        <r>
          <rPr>
            <b/>
            <sz val="9"/>
            <color indexed="81"/>
            <rFont val="돋움"/>
            <family val="3"/>
            <charset val="129"/>
          </rPr>
          <t>운용리스료</t>
        </r>
        <r>
          <rPr>
            <b/>
            <sz val="9"/>
            <color indexed="81"/>
            <rFont val="Tahoma"/>
            <family val="2"/>
          </rPr>
          <t xml:space="preserve"> 2</t>
        </r>
        <r>
          <rPr>
            <b/>
            <sz val="9"/>
            <color indexed="81"/>
            <rFont val="돋움"/>
            <family val="3"/>
            <charset val="129"/>
          </rPr>
          <t>백만원
또는</t>
        </r>
        <r>
          <rPr>
            <b/>
            <sz val="9"/>
            <color indexed="81"/>
            <rFont val="Tahoma"/>
            <family val="2"/>
          </rPr>
          <t xml:space="preserve"> </t>
        </r>
        <r>
          <rPr>
            <b/>
            <sz val="9"/>
            <color indexed="81"/>
            <rFont val="돋움"/>
            <family val="3"/>
            <charset val="129"/>
          </rPr>
          <t>매달</t>
        </r>
        <r>
          <rPr>
            <b/>
            <sz val="9"/>
            <color indexed="81"/>
            <rFont val="Tahoma"/>
            <family val="2"/>
          </rPr>
          <t xml:space="preserve"> </t>
        </r>
        <r>
          <rPr>
            <b/>
            <sz val="9"/>
            <color indexed="81"/>
            <rFont val="돋움"/>
            <family val="3"/>
            <charset val="129"/>
          </rPr>
          <t>금융할부채권</t>
        </r>
        <r>
          <rPr>
            <b/>
            <sz val="9"/>
            <color indexed="81"/>
            <rFont val="Tahoma"/>
            <family val="2"/>
          </rPr>
          <t xml:space="preserve"> 2</t>
        </r>
        <r>
          <rPr>
            <b/>
            <sz val="9"/>
            <color indexed="81"/>
            <rFont val="돋움"/>
            <family val="3"/>
            <charset val="129"/>
          </rPr>
          <t>백만원</t>
        </r>
      </text>
    </comment>
    <comment ref="D13" authorId="0" shapeId="0" xr:uid="{00000000-0006-0000-0000-000009000000}">
      <text>
        <r>
          <rPr>
            <b/>
            <sz val="9"/>
            <color indexed="81"/>
            <rFont val="Tahoma"/>
            <family val="2"/>
          </rPr>
          <t>=IF(A16="","",TEXT(A16,"aaa"))</t>
        </r>
      </text>
    </comment>
    <comment ref="E13" authorId="0" shapeId="0" xr:uid="{00000000-0006-0000-0000-00000A000000}">
      <text>
        <r>
          <rPr>
            <b/>
            <sz val="9"/>
            <color indexed="81"/>
            <rFont val="돋움"/>
            <family val="3"/>
            <charset val="129"/>
          </rPr>
          <t>④</t>
        </r>
        <r>
          <rPr>
            <b/>
            <sz val="9"/>
            <color indexed="81"/>
            <rFont val="Tahoma"/>
            <family val="2"/>
          </rPr>
          <t xml:space="preserve"> </t>
        </r>
        <r>
          <rPr>
            <b/>
            <sz val="9"/>
            <color indexed="81"/>
            <rFont val="돋움"/>
            <family val="3"/>
            <charset val="129"/>
          </rPr>
          <t>사용자</t>
        </r>
        <r>
          <rPr>
            <b/>
            <sz val="9"/>
            <color indexed="81"/>
            <rFont val="Tahoma"/>
            <family val="2"/>
          </rPr>
          <t>(</t>
        </r>
        <r>
          <rPr>
            <b/>
            <sz val="9"/>
            <color indexed="81"/>
            <rFont val="돋움"/>
            <family val="3"/>
            <charset val="129"/>
          </rPr>
          <t>운전자가</t>
        </r>
        <r>
          <rPr>
            <b/>
            <sz val="9"/>
            <color indexed="81"/>
            <rFont val="Tahoma"/>
            <family val="2"/>
          </rPr>
          <t xml:space="preserve"> </t>
        </r>
        <r>
          <rPr>
            <b/>
            <sz val="9"/>
            <color indexed="81"/>
            <rFont val="돋움"/>
            <family val="3"/>
            <charset val="129"/>
          </rPr>
          <t>아닌</t>
        </r>
        <r>
          <rPr>
            <b/>
            <sz val="9"/>
            <color indexed="81"/>
            <rFont val="Tahoma"/>
            <family val="2"/>
          </rPr>
          <t xml:space="preserve"> </t>
        </r>
        <r>
          <rPr>
            <b/>
            <sz val="9"/>
            <color indexed="81"/>
            <rFont val="돋움"/>
            <family val="3"/>
            <charset val="129"/>
          </rPr>
          <t>차량이용자</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부서</t>
        </r>
        <r>
          <rPr>
            <b/>
            <sz val="9"/>
            <color indexed="81"/>
            <rFont val="Tahoma"/>
            <family val="2"/>
          </rPr>
          <t xml:space="preserve">, </t>
        </r>
        <r>
          <rPr>
            <b/>
            <sz val="9"/>
            <color indexed="81"/>
            <rFont val="돋움"/>
            <family val="3"/>
            <charset val="129"/>
          </rPr>
          <t>성명을</t>
        </r>
        <r>
          <rPr>
            <b/>
            <sz val="9"/>
            <color indexed="81"/>
            <rFont val="Tahoma"/>
            <family val="2"/>
          </rPr>
          <t xml:space="preserve"> </t>
        </r>
        <r>
          <rPr>
            <b/>
            <sz val="9"/>
            <color indexed="81"/>
            <rFont val="돋움"/>
            <family val="3"/>
            <charset val="129"/>
          </rPr>
          <t>적습니다</t>
        </r>
        <r>
          <rPr>
            <b/>
            <sz val="9"/>
            <color indexed="81"/>
            <rFont val="Tahoma"/>
            <family val="2"/>
          </rPr>
          <t xml:space="preserve">. </t>
        </r>
      </text>
    </comment>
    <comment ref="K14" authorId="0" shapeId="0" xr:uid="{00000000-0006-0000-0000-00000B000000}">
      <text>
        <r>
          <rPr>
            <b/>
            <sz val="9"/>
            <color indexed="81"/>
            <rFont val="돋움"/>
            <family val="3"/>
            <charset val="129"/>
          </rPr>
          <t>⑤</t>
        </r>
        <r>
          <rPr>
            <b/>
            <sz val="9"/>
            <color indexed="81"/>
            <rFont val="Tahoma"/>
            <family val="2"/>
          </rPr>
          <t xml:space="preserve"> </t>
        </r>
        <r>
          <rPr>
            <b/>
            <sz val="9"/>
            <color indexed="81"/>
            <rFont val="돋움"/>
            <family val="3"/>
            <charset val="129"/>
          </rPr>
          <t>주행</t>
        </r>
        <r>
          <rPr>
            <b/>
            <sz val="9"/>
            <color indexed="81"/>
            <rFont val="Tahoma"/>
            <family val="2"/>
          </rPr>
          <t xml:space="preserve"> </t>
        </r>
        <r>
          <rPr>
            <b/>
            <sz val="9"/>
            <color indexed="81"/>
            <rFont val="돋움"/>
            <family val="3"/>
            <charset val="129"/>
          </rPr>
          <t>전</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계기판의</t>
        </r>
        <r>
          <rPr>
            <b/>
            <sz val="9"/>
            <color indexed="81"/>
            <rFont val="Tahoma"/>
            <family val="2"/>
          </rPr>
          <t xml:space="preserve"> </t>
        </r>
        <r>
          <rPr>
            <b/>
            <sz val="9"/>
            <color indexed="81"/>
            <rFont val="돋움"/>
            <family val="3"/>
            <charset val="129"/>
          </rPr>
          <t>누적거리를</t>
        </r>
        <r>
          <rPr>
            <b/>
            <sz val="9"/>
            <color indexed="81"/>
            <rFont val="Tahoma"/>
            <family val="2"/>
          </rPr>
          <t xml:space="preserve"> </t>
        </r>
        <r>
          <rPr>
            <b/>
            <sz val="9"/>
            <color indexed="81"/>
            <rFont val="돋움"/>
            <family val="3"/>
            <charset val="129"/>
          </rPr>
          <t>적습니다</t>
        </r>
        <r>
          <rPr>
            <b/>
            <sz val="9"/>
            <color indexed="81"/>
            <rFont val="Tahoma"/>
            <family val="2"/>
          </rPr>
          <t>.(</t>
        </r>
        <r>
          <rPr>
            <b/>
            <sz val="9"/>
            <color indexed="81"/>
            <rFont val="돋움"/>
            <family val="3"/>
            <charset val="129"/>
          </rPr>
          <t>당일</t>
        </r>
        <r>
          <rPr>
            <b/>
            <sz val="9"/>
            <color indexed="81"/>
            <rFont val="Tahoma"/>
            <family val="2"/>
          </rPr>
          <t xml:space="preserve"> </t>
        </r>
        <r>
          <rPr>
            <b/>
            <sz val="9"/>
            <color indexed="81"/>
            <rFont val="돋움"/>
            <family val="3"/>
            <charset val="129"/>
          </rPr>
          <t>동일인이</t>
        </r>
        <r>
          <rPr>
            <b/>
            <sz val="9"/>
            <color indexed="81"/>
            <rFont val="Tahoma"/>
            <family val="2"/>
          </rPr>
          <t xml:space="preserve"> 2</t>
        </r>
        <r>
          <rPr>
            <b/>
            <sz val="9"/>
            <color indexed="81"/>
            <rFont val="돋움"/>
            <family val="3"/>
            <charset val="129"/>
          </rPr>
          <t>회</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사용하는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⑤란을</t>
        </r>
        <r>
          <rPr>
            <b/>
            <sz val="9"/>
            <color indexed="81"/>
            <rFont val="Tahoma"/>
            <family val="2"/>
          </rPr>
          <t xml:space="preserve"> </t>
        </r>
        <r>
          <rPr>
            <b/>
            <sz val="9"/>
            <color indexed="81"/>
            <rFont val="돋움"/>
            <family val="3"/>
            <charset val="129"/>
          </rPr>
          <t>적지</t>
        </r>
        <r>
          <rPr>
            <b/>
            <sz val="9"/>
            <color indexed="81"/>
            <rFont val="Tahoma"/>
            <family val="2"/>
          </rPr>
          <t xml:space="preserve"> </t>
        </r>
        <r>
          <rPr>
            <b/>
            <sz val="9"/>
            <color indexed="81"/>
            <rFont val="돋움"/>
            <family val="3"/>
            <charset val="129"/>
          </rPr>
          <t>않고</t>
        </r>
        <r>
          <rPr>
            <b/>
            <sz val="9"/>
            <color indexed="81"/>
            <rFont val="Tahoma"/>
            <family val="2"/>
          </rPr>
          <t xml:space="preserve"> </t>
        </r>
        <r>
          <rPr>
            <b/>
            <sz val="9"/>
            <color indexed="81"/>
            <rFont val="돋움"/>
            <family val="3"/>
            <charset val="129"/>
          </rPr>
          <t>⑦란에</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합만</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t>
        </r>
      </text>
    </comment>
    <comment ref="O14" authorId="0" shapeId="0" xr:uid="{00000000-0006-0000-0000-00000C000000}">
      <text>
        <r>
          <rPr>
            <b/>
            <sz val="9"/>
            <color indexed="81"/>
            <rFont val="돋움"/>
            <family val="3"/>
            <charset val="129"/>
          </rPr>
          <t>⑥</t>
        </r>
        <r>
          <rPr>
            <b/>
            <sz val="9"/>
            <color indexed="81"/>
            <rFont val="Tahoma"/>
            <family val="2"/>
          </rPr>
          <t xml:space="preserve"> </t>
        </r>
        <r>
          <rPr>
            <b/>
            <sz val="9"/>
            <color indexed="81"/>
            <rFont val="돋움"/>
            <family val="3"/>
            <charset val="129"/>
          </rPr>
          <t>주행</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계기판의</t>
        </r>
        <r>
          <rPr>
            <b/>
            <sz val="9"/>
            <color indexed="81"/>
            <rFont val="Tahoma"/>
            <family val="2"/>
          </rPr>
          <t xml:space="preserve"> </t>
        </r>
        <r>
          <rPr>
            <b/>
            <sz val="9"/>
            <color indexed="81"/>
            <rFont val="돋움"/>
            <family val="3"/>
            <charset val="129"/>
          </rPr>
          <t>누적거리를</t>
        </r>
        <r>
          <rPr>
            <b/>
            <sz val="9"/>
            <color indexed="81"/>
            <rFont val="Tahoma"/>
            <family val="2"/>
          </rPr>
          <t xml:space="preserve"> </t>
        </r>
        <r>
          <rPr>
            <b/>
            <sz val="9"/>
            <color indexed="81"/>
            <rFont val="돋움"/>
            <family val="3"/>
            <charset val="129"/>
          </rPr>
          <t>적습니다</t>
        </r>
        <r>
          <rPr>
            <b/>
            <sz val="9"/>
            <color indexed="81"/>
            <rFont val="Tahoma"/>
            <family val="2"/>
          </rPr>
          <t>.(</t>
        </r>
        <r>
          <rPr>
            <b/>
            <sz val="9"/>
            <color indexed="81"/>
            <rFont val="돋움"/>
            <family val="3"/>
            <charset val="129"/>
          </rPr>
          <t>당일</t>
        </r>
        <r>
          <rPr>
            <b/>
            <sz val="9"/>
            <color indexed="81"/>
            <rFont val="Tahoma"/>
            <family val="2"/>
          </rPr>
          <t xml:space="preserve"> </t>
        </r>
        <r>
          <rPr>
            <b/>
            <sz val="9"/>
            <color indexed="81"/>
            <rFont val="돋움"/>
            <family val="3"/>
            <charset val="129"/>
          </rPr>
          <t>동일인이</t>
        </r>
        <r>
          <rPr>
            <b/>
            <sz val="9"/>
            <color indexed="81"/>
            <rFont val="Tahoma"/>
            <family val="2"/>
          </rPr>
          <t xml:space="preserve"> 2</t>
        </r>
        <r>
          <rPr>
            <b/>
            <sz val="9"/>
            <color indexed="81"/>
            <rFont val="돋움"/>
            <family val="3"/>
            <charset val="129"/>
          </rPr>
          <t>회</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사용하는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⑥란을</t>
        </r>
        <r>
          <rPr>
            <b/>
            <sz val="9"/>
            <color indexed="81"/>
            <rFont val="Tahoma"/>
            <family val="2"/>
          </rPr>
          <t xml:space="preserve"> </t>
        </r>
        <r>
          <rPr>
            <b/>
            <sz val="9"/>
            <color indexed="81"/>
            <rFont val="돋움"/>
            <family val="3"/>
            <charset val="129"/>
          </rPr>
          <t>적지</t>
        </r>
        <r>
          <rPr>
            <b/>
            <sz val="9"/>
            <color indexed="81"/>
            <rFont val="Tahoma"/>
            <family val="2"/>
          </rPr>
          <t xml:space="preserve"> </t>
        </r>
        <r>
          <rPr>
            <b/>
            <sz val="9"/>
            <color indexed="81"/>
            <rFont val="돋움"/>
            <family val="3"/>
            <charset val="129"/>
          </rPr>
          <t>않고</t>
        </r>
        <r>
          <rPr>
            <b/>
            <sz val="9"/>
            <color indexed="81"/>
            <rFont val="Tahoma"/>
            <family val="2"/>
          </rPr>
          <t xml:space="preserve"> </t>
        </r>
        <r>
          <rPr>
            <b/>
            <sz val="9"/>
            <color indexed="81"/>
            <rFont val="돋움"/>
            <family val="3"/>
            <charset val="129"/>
          </rPr>
          <t>⑦란에</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합만</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t>
        </r>
      </text>
    </comment>
    <comment ref="S14" authorId="0" shapeId="0" xr:uid="{00000000-0006-0000-0000-00000D000000}">
      <text>
        <r>
          <rPr>
            <b/>
            <sz val="9"/>
            <color indexed="81"/>
            <rFont val="돋움"/>
            <family val="3"/>
            <charset val="129"/>
          </rPr>
          <t>⑦</t>
        </r>
        <r>
          <rPr>
            <b/>
            <sz val="9"/>
            <color indexed="81"/>
            <rFont val="Tahoma"/>
            <family val="2"/>
          </rPr>
          <t xml:space="preserve"> </t>
        </r>
        <r>
          <rPr>
            <b/>
            <sz val="9"/>
            <color indexed="81"/>
            <rFont val="돋움"/>
            <family val="3"/>
            <charset val="129"/>
          </rPr>
          <t>사용시마다</t>
        </r>
        <r>
          <rPr>
            <b/>
            <sz val="9"/>
            <color indexed="81"/>
            <rFont val="Tahoma"/>
            <family val="2"/>
          </rPr>
          <t xml:space="preserve"> </t>
        </r>
        <r>
          <rPr>
            <b/>
            <sz val="9"/>
            <color indexed="81"/>
            <rFont val="돋움"/>
            <family val="3"/>
            <charset val="129"/>
          </rPr>
          <t>주행거리</t>
        </r>
        <r>
          <rPr>
            <b/>
            <sz val="9"/>
            <color indexed="81"/>
            <rFont val="Tahoma"/>
            <family val="2"/>
          </rPr>
          <t>(</t>
        </r>
        <r>
          <rPr>
            <b/>
            <sz val="9"/>
            <color indexed="81"/>
            <rFont val="돋움"/>
            <family val="3"/>
            <charset val="129"/>
          </rPr>
          <t>⑥</t>
        </r>
        <r>
          <rPr>
            <b/>
            <sz val="9"/>
            <color indexed="81"/>
            <rFont val="Tahoma"/>
            <family val="2"/>
          </rPr>
          <t>-</t>
        </r>
        <r>
          <rPr>
            <b/>
            <sz val="9"/>
            <color indexed="81"/>
            <rFont val="돋움"/>
            <family val="3"/>
            <charset val="129"/>
          </rPr>
          <t>⑤</t>
        </r>
        <r>
          <rPr>
            <b/>
            <sz val="9"/>
            <color indexed="81"/>
            <rFont val="Tahoma"/>
            <family val="2"/>
          </rPr>
          <t>)</t>
        </r>
        <r>
          <rPr>
            <b/>
            <sz val="9"/>
            <color indexed="81"/>
            <rFont val="돋움"/>
            <family val="3"/>
            <charset val="129"/>
          </rPr>
          <t>를</t>
        </r>
        <r>
          <rPr>
            <b/>
            <sz val="9"/>
            <color indexed="81"/>
            <rFont val="Tahoma"/>
            <family val="2"/>
          </rPr>
          <t xml:space="preserve"> </t>
        </r>
        <r>
          <rPr>
            <b/>
            <sz val="9"/>
            <color indexed="81"/>
            <rFont val="돋움"/>
            <family val="3"/>
            <charset val="129"/>
          </rPr>
          <t>적거나</t>
        </r>
        <r>
          <rPr>
            <b/>
            <sz val="9"/>
            <color indexed="81"/>
            <rFont val="Tahoma"/>
            <family val="2"/>
          </rPr>
          <t xml:space="preserve">, </t>
        </r>
        <r>
          <rPr>
            <b/>
            <sz val="9"/>
            <color indexed="81"/>
            <rFont val="돋움"/>
            <family val="3"/>
            <charset val="129"/>
          </rPr>
          <t>사용자별</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합을</t>
        </r>
        <r>
          <rPr>
            <b/>
            <sz val="9"/>
            <color indexed="81"/>
            <rFont val="Tahoma"/>
            <family val="2"/>
          </rPr>
          <t xml:space="preserve"> </t>
        </r>
        <r>
          <rPr>
            <b/>
            <sz val="9"/>
            <color indexed="81"/>
            <rFont val="돋움"/>
            <family val="3"/>
            <charset val="129"/>
          </rPr>
          <t>적습니다</t>
        </r>
        <r>
          <rPr>
            <b/>
            <sz val="9"/>
            <color indexed="81"/>
            <rFont val="Tahoma"/>
            <family val="2"/>
          </rPr>
          <t xml:space="preserve">.  </t>
        </r>
      </text>
    </comment>
    <comment ref="W14" authorId="0" shapeId="0" xr:uid="{00000000-0006-0000-0000-00000E000000}">
      <text>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회의참석</t>
        </r>
        <r>
          <rPr>
            <b/>
            <sz val="9"/>
            <color indexed="81"/>
            <rFont val="Tahoma"/>
            <family val="2"/>
          </rPr>
          <t xml:space="preserve">, </t>
        </r>
        <r>
          <rPr>
            <b/>
            <sz val="9"/>
            <color indexed="81"/>
            <rFont val="돋움"/>
            <family val="3"/>
            <charset val="129"/>
          </rPr>
          <t>판촉활동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사용한</t>
        </r>
        <r>
          <rPr>
            <b/>
            <sz val="9"/>
            <color indexed="81"/>
            <rFont val="Tahoma"/>
            <family val="2"/>
          </rPr>
          <t xml:space="preserve"> </t>
        </r>
        <r>
          <rPr>
            <b/>
            <sz val="9"/>
            <color indexed="81"/>
            <rFont val="돋움"/>
            <family val="3"/>
            <charset val="129"/>
          </rPr>
          <t>거리</t>
        </r>
      </text>
    </comment>
    <comment ref="AE14" authorId="0" shapeId="0" xr:uid="{00000000-0006-0000-0000-00000F000000}">
      <text>
        <r>
          <rPr>
            <b/>
            <sz val="9"/>
            <color indexed="81"/>
            <rFont val="돋움"/>
            <family val="3"/>
            <charset val="129"/>
          </rPr>
          <t>출퇴근</t>
        </r>
        <r>
          <rPr>
            <b/>
            <sz val="9"/>
            <color indexed="81"/>
            <rFont val="Tahoma"/>
            <family val="2"/>
          </rPr>
          <t>,</t>
        </r>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회의참석</t>
        </r>
        <r>
          <rPr>
            <b/>
            <sz val="9"/>
            <color indexed="81"/>
            <rFont val="Tahoma"/>
            <family val="2"/>
          </rPr>
          <t xml:space="preserve">, </t>
        </r>
        <r>
          <rPr>
            <b/>
            <sz val="9"/>
            <color indexed="81"/>
            <rFont val="돋움"/>
            <family val="3"/>
            <charset val="129"/>
          </rPr>
          <t>판촉활동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사용한</t>
        </r>
        <r>
          <rPr>
            <b/>
            <sz val="9"/>
            <color indexed="81"/>
            <rFont val="Tahoma"/>
            <family val="2"/>
          </rPr>
          <t xml:space="preserve"> </t>
        </r>
        <r>
          <rPr>
            <b/>
            <sz val="9"/>
            <color indexed="81"/>
            <rFont val="돋움"/>
            <family val="3"/>
            <charset val="129"/>
          </rPr>
          <t>내역</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자동차세</t>
        </r>
        <r>
          <rPr>
            <b/>
            <sz val="9"/>
            <color indexed="81"/>
            <rFont val="Tahoma"/>
            <family val="2"/>
          </rPr>
          <t>,</t>
        </r>
        <r>
          <rPr>
            <b/>
            <sz val="9"/>
            <color indexed="81"/>
            <rFont val="돋움"/>
            <family val="3"/>
            <charset val="129"/>
          </rPr>
          <t>금융리스</t>
        </r>
        <r>
          <rPr>
            <b/>
            <sz val="9"/>
            <color indexed="81"/>
            <rFont val="Tahoma"/>
            <family val="2"/>
          </rPr>
          <t xml:space="preserve"> </t>
        </r>
        <r>
          <rPr>
            <b/>
            <sz val="9"/>
            <color indexed="81"/>
            <rFont val="돋움"/>
            <family val="3"/>
            <charset val="129"/>
          </rPr>
          <t>이자비용</t>
        </r>
        <r>
          <rPr>
            <b/>
            <sz val="9"/>
            <color indexed="81"/>
            <rFont val="Tahoma"/>
            <family val="2"/>
          </rPr>
          <t>,</t>
        </r>
        <r>
          <rPr>
            <b/>
            <sz val="9"/>
            <color indexed="81"/>
            <rFont val="돋움"/>
            <family val="3"/>
            <charset val="129"/>
          </rPr>
          <t>운용리스</t>
        </r>
        <r>
          <rPr>
            <b/>
            <sz val="9"/>
            <color indexed="81"/>
            <rFont val="Tahoma"/>
            <family val="2"/>
          </rPr>
          <t xml:space="preserve"> </t>
        </r>
        <r>
          <rPr>
            <b/>
            <sz val="9"/>
            <color indexed="81"/>
            <rFont val="돋움"/>
            <family val="3"/>
            <charset val="129"/>
          </rPr>
          <t>이자비용</t>
        </r>
        <r>
          <rPr>
            <b/>
            <sz val="9"/>
            <color indexed="81"/>
            <rFont val="Tahoma"/>
            <family val="2"/>
          </rPr>
          <t>,</t>
        </r>
        <r>
          <rPr>
            <b/>
            <sz val="9"/>
            <color indexed="81"/>
            <rFont val="돋움"/>
            <family val="3"/>
            <charset val="129"/>
          </rPr>
          <t>리스료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차량수리비</t>
        </r>
        <r>
          <rPr>
            <b/>
            <sz val="9"/>
            <color indexed="81"/>
            <rFont val="Tahoma"/>
            <family val="2"/>
          </rPr>
          <t>,</t>
        </r>
        <r>
          <rPr>
            <b/>
            <sz val="9"/>
            <color indexed="81"/>
            <rFont val="돋움"/>
            <family val="3"/>
            <charset val="129"/>
          </rPr>
          <t>통행료</t>
        </r>
        <r>
          <rPr>
            <b/>
            <sz val="9"/>
            <color indexed="81"/>
            <rFont val="Tahoma"/>
            <family val="2"/>
          </rPr>
          <t>,</t>
        </r>
        <r>
          <rPr>
            <b/>
            <sz val="9"/>
            <color indexed="81"/>
            <rFont val="돋움"/>
            <family val="3"/>
            <charset val="129"/>
          </rPr>
          <t>감가상각비</t>
        </r>
        <r>
          <rPr>
            <b/>
            <sz val="9"/>
            <color indexed="81"/>
            <rFont val="Tahoma"/>
            <family val="2"/>
          </rPr>
          <t>,</t>
        </r>
        <r>
          <rPr>
            <b/>
            <sz val="9"/>
            <color indexed="81"/>
            <rFont val="돋움"/>
            <family val="3"/>
            <charset val="129"/>
          </rPr>
          <t>유류비</t>
        </r>
      </text>
    </comment>
    <comment ref="W15" authorId="0" shapeId="0" xr:uid="{00000000-0006-0000-0000-000010000000}">
      <text>
        <r>
          <rPr>
            <b/>
            <sz val="9"/>
            <color indexed="81"/>
            <rFont val="돋움"/>
            <family val="3"/>
            <charset val="129"/>
          </rPr>
          <t>⑧</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출</t>
        </r>
        <r>
          <rPr>
            <b/>
            <sz val="9"/>
            <color indexed="81"/>
            <rFont val="Tahoma"/>
            <family val="2"/>
          </rPr>
          <t>․</t>
        </r>
        <r>
          <rPr>
            <b/>
            <sz val="9"/>
            <color indexed="81"/>
            <rFont val="돋움"/>
            <family val="3"/>
            <charset val="129"/>
          </rPr>
          <t>퇴근용</t>
        </r>
        <r>
          <rPr>
            <b/>
            <sz val="9"/>
            <color indexed="81"/>
            <rFont val="Tahoma"/>
            <family val="2"/>
          </rPr>
          <t>(</t>
        </r>
        <r>
          <rPr>
            <b/>
            <sz val="9"/>
            <color indexed="81"/>
            <rFont val="돋움"/>
            <family val="3"/>
            <charset val="129"/>
          </rPr>
          <t>원격지</t>
        </r>
        <r>
          <rPr>
            <b/>
            <sz val="9"/>
            <color indexed="81"/>
            <rFont val="Tahoma"/>
            <family val="2"/>
          </rPr>
          <t xml:space="preserve"> </t>
        </r>
        <r>
          <rPr>
            <b/>
            <sz val="9"/>
            <color indexed="81"/>
            <rFont val="돋움"/>
            <family val="3"/>
            <charset val="129"/>
          </rPr>
          <t>출</t>
        </r>
        <r>
          <rPr>
            <b/>
            <sz val="9"/>
            <color indexed="81"/>
            <rFont val="Tahoma"/>
            <family val="2"/>
          </rPr>
          <t>․</t>
        </r>
        <r>
          <rPr>
            <b/>
            <sz val="9"/>
            <color indexed="81"/>
            <rFont val="돋움"/>
            <family val="3"/>
            <charset val="129"/>
          </rPr>
          <t>퇴근을</t>
        </r>
        <r>
          <rPr>
            <b/>
            <sz val="9"/>
            <color indexed="81"/>
            <rFont val="Tahoma"/>
            <family val="2"/>
          </rPr>
          <t xml:space="preserve"> </t>
        </r>
        <r>
          <rPr>
            <b/>
            <sz val="9"/>
            <color indexed="81"/>
            <rFont val="돋움"/>
            <family val="3"/>
            <charset val="129"/>
          </rPr>
          <t>포함</t>
        </r>
        <r>
          <rPr>
            <b/>
            <sz val="9"/>
            <color indexed="81"/>
            <rFont val="Tahoma"/>
            <family val="2"/>
          </rPr>
          <t xml:space="preserve">) </t>
        </r>
        <r>
          <rPr>
            <b/>
            <sz val="9"/>
            <color indexed="81"/>
            <rFont val="돋움"/>
            <family val="3"/>
            <charset val="129"/>
          </rPr>
          <t>사용거리를</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A15" authorId="0" shapeId="0" xr:uid="{00000000-0006-0000-0000-000011000000}">
      <text>
        <r>
          <rPr>
            <b/>
            <sz val="9"/>
            <color indexed="81"/>
            <rFont val="돋움"/>
            <family val="3"/>
            <charset val="129"/>
          </rPr>
          <t>⑨</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t>
        </r>
        <r>
          <rPr>
            <b/>
            <sz val="9"/>
            <color indexed="81"/>
            <rFont val="Tahoma"/>
            <family val="2"/>
          </rPr>
          <t xml:space="preserve"> </t>
        </r>
        <r>
          <rPr>
            <b/>
            <sz val="9"/>
            <color indexed="81"/>
            <rFont val="돋움"/>
            <family val="3"/>
            <charset val="129"/>
          </rPr>
          <t>참석</t>
        </r>
        <r>
          <rPr>
            <b/>
            <sz val="9"/>
            <color indexed="81"/>
            <rFont val="Tahoma"/>
            <family val="2"/>
          </rPr>
          <t xml:space="preserve">, </t>
        </r>
        <r>
          <rPr>
            <b/>
            <sz val="9"/>
            <color indexed="81"/>
            <rFont val="돋움"/>
            <family val="3"/>
            <charset val="129"/>
          </rPr>
          <t>판촉</t>
        </r>
        <r>
          <rPr>
            <b/>
            <sz val="9"/>
            <color indexed="81"/>
            <rFont val="Tahoma"/>
            <family val="2"/>
          </rPr>
          <t xml:space="preserve"> </t>
        </r>
        <r>
          <rPr>
            <b/>
            <sz val="9"/>
            <color indexed="81"/>
            <rFont val="돋움"/>
            <family val="3"/>
            <charset val="129"/>
          </rPr>
          <t>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일반업무용</t>
        </r>
        <r>
          <rPr>
            <b/>
            <sz val="9"/>
            <color indexed="81"/>
            <rFont val="Tahoma"/>
            <family val="2"/>
          </rPr>
          <t xml:space="preserve"> </t>
        </r>
        <r>
          <rPr>
            <b/>
            <sz val="9"/>
            <color indexed="81"/>
            <rFont val="돋움"/>
            <family val="3"/>
            <charset val="129"/>
          </rPr>
          <t>사용거리를</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32" authorId="0" shapeId="0" xr:uid="{00000000-0006-0000-0000-000012000000}">
      <text>
        <r>
          <rPr>
            <b/>
            <sz val="9"/>
            <color indexed="81"/>
            <rFont val="돋움"/>
            <family val="3"/>
            <charset val="129"/>
          </rPr>
          <t>⑪</t>
        </r>
        <r>
          <rPr>
            <b/>
            <sz val="9"/>
            <color indexed="81"/>
            <rFont val="Tahoma"/>
            <family val="2"/>
          </rPr>
          <t>~</t>
        </r>
        <r>
          <rPr>
            <b/>
            <sz val="9"/>
            <color indexed="81"/>
            <rFont val="돋움"/>
            <family val="3"/>
            <charset val="129"/>
          </rPr>
          <t>⑬</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주행거리</t>
        </r>
        <r>
          <rPr>
            <b/>
            <sz val="9"/>
            <color indexed="81"/>
            <rFont val="Tahoma"/>
            <family val="2"/>
          </rPr>
          <t xml:space="preserve"> </t>
        </r>
        <r>
          <rPr>
            <b/>
            <sz val="9"/>
            <color indexed="81"/>
            <rFont val="돋움"/>
            <family val="3"/>
            <charset val="129"/>
          </rPr>
          <t>합계</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합계</t>
        </r>
        <r>
          <rPr>
            <b/>
            <sz val="9"/>
            <color indexed="81"/>
            <rFont val="Tahoma"/>
            <family val="2"/>
          </rPr>
          <t xml:space="preserve">, </t>
        </r>
        <r>
          <rPr>
            <b/>
            <sz val="9"/>
            <color indexed="81"/>
            <rFont val="돋움"/>
            <family val="3"/>
            <charset val="129"/>
          </rPr>
          <t>업무사용</t>
        </r>
        <r>
          <rPr>
            <b/>
            <sz val="9"/>
            <color indexed="81"/>
            <rFont val="Tahoma"/>
            <family val="2"/>
          </rPr>
          <t xml:space="preserve"> </t>
        </r>
        <r>
          <rPr>
            <b/>
            <sz val="9"/>
            <color indexed="81"/>
            <rFont val="돋움"/>
            <family val="3"/>
            <charset val="129"/>
          </rPr>
          <t>비율을</t>
        </r>
        <r>
          <rPr>
            <b/>
            <sz val="9"/>
            <color indexed="81"/>
            <rFont val="Tahoma"/>
            <family val="2"/>
          </rPr>
          <t xml:space="preserve"> </t>
        </r>
        <r>
          <rPr>
            <b/>
            <sz val="9"/>
            <color indexed="81"/>
            <rFont val="돋움"/>
            <family val="3"/>
            <charset val="129"/>
          </rPr>
          <t>각각</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E32" authorId="0" shapeId="0" xr:uid="{00000000-0006-0000-0000-000013000000}">
      <text>
        <r>
          <rPr>
            <b/>
            <sz val="9"/>
            <color indexed="81"/>
            <rFont val="돋움"/>
            <family val="3"/>
            <charset val="129"/>
          </rPr>
          <t>업무용으로</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금액은</t>
        </r>
        <r>
          <rPr>
            <b/>
            <sz val="9"/>
            <color indexed="81"/>
            <rFont val="Tahoma"/>
            <family val="2"/>
          </rPr>
          <t xml:space="preserve"> </t>
        </r>
        <r>
          <rPr>
            <b/>
            <sz val="9"/>
            <color indexed="81"/>
            <rFont val="돋움"/>
            <family val="3"/>
            <charset val="129"/>
          </rPr>
          <t>손금불산입</t>
        </r>
        <r>
          <rPr>
            <b/>
            <sz val="9"/>
            <color indexed="81"/>
            <rFont val="Tahoma"/>
            <family val="2"/>
          </rPr>
          <t xml:space="preserve"> </t>
        </r>
        <r>
          <rPr>
            <b/>
            <sz val="9"/>
            <color indexed="81"/>
            <rFont val="돋움"/>
            <family val="3"/>
            <charset val="129"/>
          </rPr>
          <t>되고
사적사용분에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대표자</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등으로</t>
        </r>
        <r>
          <rPr>
            <b/>
            <sz val="9"/>
            <color indexed="81"/>
            <rFont val="Tahoma"/>
            <family val="2"/>
          </rPr>
          <t xml:space="preserve"> </t>
        </r>
        <r>
          <rPr>
            <b/>
            <sz val="9"/>
            <color indexed="81"/>
            <rFont val="돋움"/>
            <family val="3"/>
            <charset val="129"/>
          </rPr>
          <t>소득처분됩니다</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L3" authorId="0" shapeId="0" xr:uid="{00000000-0006-0000-0300-000001000000}">
      <text>
        <r>
          <rPr>
            <b/>
            <sz val="9"/>
            <color indexed="81"/>
            <rFont val="돋움"/>
            <family val="3"/>
            <charset val="129"/>
          </rPr>
          <t>차량등록증</t>
        </r>
        <r>
          <rPr>
            <b/>
            <sz val="9"/>
            <color indexed="81"/>
            <rFont val="Tahoma"/>
            <family val="2"/>
          </rPr>
          <t xml:space="preserve"> </t>
        </r>
        <r>
          <rPr>
            <b/>
            <sz val="9"/>
            <color indexed="81"/>
            <rFont val="돋움"/>
            <family val="3"/>
            <charset val="129"/>
          </rPr>
          <t xml:space="preserve">상에
</t>
        </r>
        <r>
          <rPr>
            <b/>
            <sz val="9"/>
            <color indexed="81"/>
            <rFont val="Tahoma"/>
            <family val="2"/>
          </rPr>
          <t>9</t>
        </r>
        <r>
          <rPr>
            <b/>
            <sz val="9"/>
            <color indexed="81"/>
            <rFont val="돋움"/>
            <family val="3"/>
            <charset val="129"/>
          </rPr>
          <t>인승이상</t>
        </r>
        <r>
          <rPr>
            <b/>
            <sz val="9"/>
            <color indexed="81"/>
            <rFont val="Tahoma"/>
            <family val="2"/>
          </rPr>
          <t xml:space="preserve"> </t>
        </r>
        <r>
          <rPr>
            <b/>
            <sz val="9"/>
            <color indexed="81"/>
            <rFont val="돋움"/>
            <family val="3"/>
            <charset val="129"/>
          </rPr>
          <t>승합차</t>
        </r>
        <r>
          <rPr>
            <b/>
            <sz val="9"/>
            <color indexed="81"/>
            <rFont val="Tahoma"/>
            <family val="2"/>
          </rPr>
          <t>,
1,000</t>
        </r>
        <r>
          <rPr>
            <b/>
            <sz val="9"/>
            <color indexed="81"/>
            <rFont val="돋움"/>
            <family val="3"/>
            <charset val="129"/>
          </rPr>
          <t>이하</t>
        </r>
        <r>
          <rPr>
            <b/>
            <sz val="9"/>
            <color indexed="81"/>
            <rFont val="Tahoma"/>
            <family val="2"/>
          </rPr>
          <t xml:space="preserve"> </t>
        </r>
        <r>
          <rPr>
            <b/>
            <sz val="9"/>
            <color indexed="81"/>
            <rFont val="돋움"/>
            <family val="3"/>
            <charset val="129"/>
          </rPr>
          <t>경차
화물차</t>
        </r>
        <r>
          <rPr>
            <b/>
            <sz val="9"/>
            <color indexed="81"/>
            <rFont val="Tahoma"/>
            <family val="2"/>
          </rPr>
          <t xml:space="preserve"> </t>
        </r>
        <r>
          <rPr>
            <b/>
            <sz val="9"/>
            <color indexed="81"/>
            <rFont val="돋움"/>
            <family val="3"/>
            <charset val="129"/>
          </rPr>
          <t>는</t>
        </r>
        <r>
          <rPr>
            <b/>
            <sz val="9"/>
            <color indexed="81"/>
            <rFont val="Tahoma"/>
            <family val="2"/>
          </rPr>
          <t xml:space="preserve"> </t>
        </r>
        <r>
          <rPr>
            <b/>
            <sz val="9"/>
            <color indexed="81"/>
            <rFont val="돋움"/>
            <family val="3"/>
            <charset val="129"/>
          </rPr>
          <t>제외</t>
        </r>
      </text>
    </comment>
    <comment ref="A9" authorId="0" shapeId="0" xr:uid="{00000000-0006-0000-0300-000002000000}">
      <text>
        <r>
          <rPr>
            <b/>
            <sz val="9"/>
            <color indexed="81"/>
            <rFont val="돋움"/>
            <family val="3"/>
            <charset val="129"/>
          </rPr>
          <t>전자신고시</t>
        </r>
        <r>
          <rPr>
            <b/>
            <sz val="9"/>
            <color indexed="81"/>
            <rFont val="Tahoma"/>
            <family val="2"/>
          </rPr>
          <t xml:space="preserve"> </t>
        </r>
        <r>
          <rPr>
            <b/>
            <sz val="9"/>
            <color indexed="81"/>
            <rFont val="돋움"/>
            <family val="3"/>
            <charset val="129"/>
          </rPr>
          <t>차량번호를</t>
        </r>
        <r>
          <rPr>
            <b/>
            <sz val="9"/>
            <color indexed="81"/>
            <rFont val="Tahoma"/>
            <family val="2"/>
          </rPr>
          <t xml:space="preserve"> </t>
        </r>
        <r>
          <rPr>
            <b/>
            <sz val="9"/>
            <color indexed="81"/>
            <rFont val="돋움"/>
            <family val="3"/>
            <charset val="129"/>
          </rPr>
          <t>검증하기</t>
        </r>
        <r>
          <rPr>
            <b/>
            <sz val="9"/>
            <color indexed="81"/>
            <rFont val="Tahoma"/>
            <family val="2"/>
          </rPr>
          <t xml:space="preserve"> </t>
        </r>
        <r>
          <rPr>
            <b/>
            <sz val="9"/>
            <color indexed="81"/>
            <rFont val="돋움"/>
            <family val="3"/>
            <charset val="129"/>
          </rPr>
          <t>때문에</t>
        </r>
        <r>
          <rPr>
            <b/>
            <sz val="9"/>
            <color indexed="81"/>
            <rFont val="Tahoma"/>
            <family val="2"/>
          </rPr>
          <t xml:space="preserve"> </t>
        </r>
        <r>
          <rPr>
            <b/>
            <sz val="9"/>
            <color indexed="81"/>
            <rFont val="돋움"/>
            <family val="3"/>
            <charset val="129"/>
          </rPr>
          <t>차량번호</t>
        </r>
        <r>
          <rPr>
            <b/>
            <sz val="9"/>
            <color indexed="81"/>
            <rFont val="Tahoma"/>
            <family val="2"/>
          </rPr>
          <t xml:space="preserve"> </t>
        </r>
        <r>
          <rPr>
            <b/>
            <sz val="9"/>
            <color indexed="81"/>
            <rFont val="돋움"/>
            <family val="3"/>
            <charset val="129"/>
          </rPr>
          <t>전부를</t>
        </r>
        <r>
          <rPr>
            <b/>
            <sz val="9"/>
            <color indexed="81"/>
            <rFont val="Tahoma"/>
            <family val="2"/>
          </rPr>
          <t xml:space="preserve"> </t>
        </r>
        <r>
          <rPr>
            <b/>
            <sz val="9"/>
            <color indexed="81"/>
            <rFont val="돋움"/>
            <family val="3"/>
            <charset val="129"/>
          </rPr>
          <t>기재하셔야</t>
        </r>
        <r>
          <rPr>
            <b/>
            <sz val="9"/>
            <color indexed="81"/>
            <rFont val="Tahoma"/>
            <family val="2"/>
          </rPr>
          <t xml:space="preserve"> </t>
        </r>
        <r>
          <rPr>
            <b/>
            <sz val="9"/>
            <color indexed="81"/>
            <rFont val="돋움"/>
            <family val="3"/>
            <charset val="129"/>
          </rPr>
          <t>합니다</t>
        </r>
        <r>
          <rPr>
            <b/>
            <sz val="9"/>
            <color indexed="81"/>
            <rFont val="Tahoma"/>
            <family val="2"/>
          </rPr>
          <t>.</t>
        </r>
      </text>
    </comment>
    <comment ref="D9" authorId="0" shapeId="0" xr:uid="{00000000-0006-0000-0300-000003000000}">
      <text>
        <r>
          <rPr>
            <b/>
            <sz val="9"/>
            <color indexed="81"/>
            <rFont val="돋움"/>
            <family val="3"/>
            <charset val="129"/>
          </rPr>
          <t>불공차량만</t>
        </r>
        <r>
          <rPr>
            <b/>
            <sz val="9"/>
            <color indexed="81"/>
            <rFont val="Tahoma"/>
            <family val="2"/>
          </rPr>
          <t xml:space="preserve"> </t>
        </r>
        <r>
          <rPr>
            <b/>
            <sz val="9"/>
            <color indexed="81"/>
            <rFont val="돋움"/>
            <family val="3"/>
            <charset val="129"/>
          </rPr>
          <t xml:space="preserve">기재
</t>
        </r>
        <r>
          <rPr>
            <b/>
            <sz val="9"/>
            <color indexed="81"/>
            <rFont val="Tahoma"/>
            <family val="2"/>
          </rPr>
          <t>(</t>
        </r>
        <r>
          <rPr>
            <b/>
            <sz val="9"/>
            <color indexed="81"/>
            <rFont val="돋움"/>
            <family val="3"/>
            <charset val="129"/>
          </rPr>
          <t>제외차량</t>
        </r>
        <r>
          <rPr>
            <b/>
            <sz val="9"/>
            <color indexed="81"/>
            <rFont val="Tahoma"/>
            <family val="2"/>
          </rPr>
          <t xml:space="preserve"> : 9</t>
        </r>
        <r>
          <rPr>
            <b/>
            <sz val="9"/>
            <color indexed="81"/>
            <rFont val="돋움"/>
            <family val="3"/>
            <charset val="129"/>
          </rPr>
          <t>인승이상</t>
        </r>
        <r>
          <rPr>
            <b/>
            <sz val="9"/>
            <color indexed="81"/>
            <rFont val="Tahoma"/>
            <family val="2"/>
          </rPr>
          <t>,</t>
        </r>
        <r>
          <rPr>
            <b/>
            <sz val="9"/>
            <color indexed="81"/>
            <rFont val="돋움"/>
            <family val="3"/>
            <charset val="129"/>
          </rPr>
          <t>화물차</t>
        </r>
        <r>
          <rPr>
            <b/>
            <sz val="9"/>
            <color indexed="81"/>
            <rFont val="Tahoma"/>
            <family val="2"/>
          </rPr>
          <t>,1,000CC</t>
        </r>
        <r>
          <rPr>
            <b/>
            <sz val="9"/>
            <color indexed="81"/>
            <rFont val="돋움"/>
            <family val="3"/>
            <charset val="129"/>
          </rPr>
          <t>이하</t>
        </r>
        <r>
          <rPr>
            <b/>
            <sz val="9"/>
            <color indexed="81"/>
            <rFont val="Tahoma"/>
            <family val="2"/>
          </rPr>
          <t xml:space="preserve"> </t>
        </r>
        <r>
          <rPr>
            <b/>
            <sz val="9"/>
            <color indexed="81"/>
            <rFont val="돋움"/>
            <family val="3"/>
            <charset val="129"/>
          </rPr>
          <t>경차</t>
        </r>
        <r>
          <rPr>
            <b/>
            <sz val="9"/>
            <color indexed="81"/>
            <rFont val="Tahoma"/>
            <family val="2"/>
          </rPr>
          <t>)</t>
        </r>
        <r>
          <rPr>
            <b/>
            <sz val="9"/>
            <color indexed="81"/>
            <rFont val="돋움"/>
            <family val="3"/>
            <charset val="129"/>
          </rPr>
          <t xml:space="preserve">
</t>
        </r>
      </text>
    </comment>
    <comment ref="G9" authorId="0" shapeId="0" xr:uid="{00000000-0006-0000-0300-000004000000}">
      <text>
        <r>
          <rPr>
            <b/>
            <sz val="9"/>
            <color indexed="81"/>
            <rFont val="돋움"/>
            <family val="3"/>
            <charset val="129"/>
          </rPr>
          <t xml:space="preserve">명의구분
</t>
        </r>
        <r>
          <rPr>
            <b/>
            <sz val="9"/>
            <color indexed="81"/>
            <rFont val="Tahoma"/>
            <family val="2"/>
          </rPr>
          <t xml:space="preserve">0. </t>
        </r>
        <r>
          <rPr>
            <b/>
            <sz val="9"/>
            <color indexed="81"/>
            <rFont val="돋움"/>
            <family val="3"/>
            <charset val="129"/>
          </rPr>
          <t>회사차</t>
        </r>
        <r>
          <rPr>
            <b/>
            <sz val="9"/>
            <color indexed="81"/>
            <rFont val="Tahoma"/>
            <family val="2"/>
          </rPr>
          <t>(</t>
        </r>
        <r>
          <rPr>
            <b/>
            <sz val="9"/>
            <color indexed="81"/>
            <rFont val="돋움"/>
            <family val="3"/>
            <charset val="129"/>
          </rPr>
          <t>법인명의</t>
        </r>
        <r>
          <rPr>
            <b/>
            <sz val="9"/>
            <color indexed="81"/>
            <rFont val="Tahoma"/>
            <family val="2"/>
          </rPr>
          <t>)</t>
        </r>
        <r>
          <rPr>
            <b/>
            <sz val="9"/>
            <color indexed="81"/>
            <rFont val="돋움"/>
            <family val="3"/>
            <charset val="129"/>
          </rPr>
          <t xml:space="preserve">
</t>
        </r>
        <r>
          <rPr>
            <b/>
            <sz val="9"/>
            <color indexed="81"/>
            <rFont val="Tahoma"/>
            <family val="2"/>
          </rPr>
          <t xml:space="preserve">1. </t>
        </r>
        <r>
          <rPr>
            <b/>
            <sz val="9"/>
            <color indexed="81"/>
            <rFont val="돋움"/>
            <family val="3"/>
            <charset val="129"/>
          </rPr>
          <t xml:space="preserve">렌트
</t>
        </r>
        <r>
          <rPr>
            <b/>
            <sz val="9"/>
            <color indexed="81"/>
            <rFont val="Tahoma"/>
            <family val="2"/>
          </rPr>
          <t xml:space="preserve">2. </t>
        </r>
        <r>
          <rPr>
            <b/>
            <sz val="9"/>
            <color indexed="81"/>
            <rFont val="돋움"/>
            <family val="3"/>
            <charset val="129"/>
          </rPr>
          <t xml:space="preserve">리스
</t>
        </r>
        <r>
          <rPr>
            <b/>
            <sz val="9"/>
            <color indexed="81"/>
            <rFont val="Tahoma"/>
            <family val="2"/>
          </rPr>
          <t xml:space="preserve">3. </t>
        </r>
        <r>
          <rPr>
            <b/>
            <sz val="9"/>
            <color indexed="81"/>
            <rFont val="돋움"/>
            <family val="3"/>
            <charset val="129"/>
          </rPr>
          <t xml:space="preserve">직원명의차량
</t>
        </r>
        <r>
          <rPr>
            <b/>
            <sz val="9"/>
            <color indexed="81"/>
            <rFont val="Tahoma"/>
            <family val="2"/>
          </rPr>
          <t xml:space="preserve">4. </t>
        </r>
        <r>
          <rPr>
            <b/>
            <sz val="9"/>
            <color indexed="81"/>
            <rFont val="돋움"/>
            <family val="3"/>
            <charset val="129"/>
          </rPr>
          <t xml:space="preserve">직원소유타인명의차량
</t>
        </r>
        <r>
          <rPr>
            <b/>
            <sz val="9"/>
            <color indexed="81"/>
            <rFont val="Tahoma"/>
            <family val="2"/>
          </rPr>
          <t xml:space="preserve">5. </t>
        </r>
        <r>
          <rPr>
            <b/>
            <sz val="9"/>
            <color indexed="81"/>
            <rFont val="돋움"/>
            <family val="3"/>
            <charset val="129"/>
          </rPr>
          <t>회사차</t>
        </r>
        <r>
          <rPr>
            <b/>
            <sz val="9"/>
            <color indexed="81"/>
            <rFont val="Tahoma"/>
            <family val="2"/>
          </rPr>
          <t>(</t>
        </r>
        <r>
          <rPr>
            <b/>
            <sz val="9"/>
            <color indexed="81"/>
            <rFont val="돋움"/>
            <family val="3"/>
            <charset val="129"/>
          </rPr>
          <t>비승용차</t>
        </r>
        <r>
          <rPr>
            <b/>
            <sz val="9"/>
            <color indexed="81"/>
            <rFont val="Tahoma"/>
            <family val="2"/>
          </rPr>
          <t xml:space="preserve">)
6. </t>
        </r>
        <r>
          <rPr>
            <b/>
            <sz val="9"/>
            <color indexed="81"/>
            <rFont val="돋움"/>
            <family val="3"/>
            <charset val="129"/>
          </rPr>
          <t>리스</t>
        </r>
        <r>
          <rPr>
            <b/>
            <sz val="9"/>
            <color indexed="81"/>
            <rFont val="Tahoma"/>
            <family val="2"/>
          </rPr>
          <t>(</t>
        </r>
        <r>
          <rPr>
            <b/>
            <sz val="9"/>
            <color indexed="81"/>
            <rFont val="돋움"/>
            <family val="3"/>
            <charset val="129"/>
          </rPr>
          <t>비승용차</t>
        </r>
        <r>
          <rPr>
            <b/>
            <sz val="9"/>
            <color indexed="81"/>
            <rFont val="Tahoma"/>
            <family val="2"/>
          </rPr>
          <t xml:space="preserve">)
7. </t>
        </r>
        <r>
          <rPr>
            <b/>
            <sz val="9"/>
            <color indexed="81"/>
            <rFont val="돋움"/>
            <family val="3"/>
            <charset val="129"/>
          </rPr>
          <t>렌트</t>
        </r>
        <r>
          <rPr>
            <b/>
            <sz val="9"/>
            <color indexed="81"/>
            <rFont val="Tahoma"/>
            <family val="2"/>
          </rPr>
          <t>(</t>
        </r>
        <r>
          <rPr>
            <b/>
            <sz val="9"/>
            <color indexed="81"/>
            <rFont val="돋움"/>
            <family val="3"/>
            <charset val="129"/>
          </rPr>
          <t>비승용차</t>
        </r>
        <r>
          <rPr>
            <b/>
            <sz val="9"/>
            <color indexed="81"/>
            <rFont val="Tahoma"/>
            <family val="2"/>
          </rPr>
          <t>)</t>
        </r>
      </text>
    </comment>
    <comment ref="I9" authorId="0" shapeId="0" xr:uid="{00000000-0006-0000-0300-000005000000}">
      <text>
        <r>
          <rPr>
            <b/>
            <sz val="9"/>
            <color indexed="81"/>
            <rFont val="Tahoma"/>
            <family val="2"/>
          </rPr>
          <t xml:space="preserve">2020.1.1.~2020.12.31. </t>
        </r>
        <r>
          <rPr>
            <b/>
            <sz val="9"/>
            <color indexed="81"/>
            <rFont val="돋움"/>
            <family val="3"/>
            <charset val="129"/>
          </rPr>
          <t>전</t>
        </r>
        <r>
          <rPr>
            <b/>
            <sz val="9"/>
            <color indexed="81"/>
            <rFont val="Tahoma"/>
            <family val="2"/>
          </rPr>
          <t xml:space="preserve"> </t>
        </r>
        <r>
          <rPr>
            <b/>
            <sz val="9"/>
            <color indexed="81"/>
            <rFont val="돋움"/>
            <family val="3"/>
            <charset val="129"/>
          </rPr>
          <t>기간</t>
        </r>
        <r>
          <rPr>
            <b/>
            <sz val="9"/>
            <color indexed="81"/>
            <rFont val="Tahoma"/>
            <family val="2"/>
          </rPr>
          <t xml:space="preserve"> (</t>
        </r>
        <r>
          <rPr>
            <b/>
            <sz val="9"/>
            <color indexed="81"/>
            <rFont val="돋움"/>
            <family val="3"/>
            <charset val="129"/>
          </rPr>
          <t>업무용승용차</t>
        </r>
        <r>
          <rPr>
            <b/>
            <sz val="9"/>
            <color indexed="81"/>
            <rFont val="Tahoma"/>
            <family val="2"/>
          </rPr>
          <t>=</t>
        </r>
        <r>
          <rPr>
            <b/>
            <sz val="9"/>
            <color indexed="81"/>
            <rFont val="돋움"/>
            <family val="3"/>
            <charset val="129"/>
          </rPr>
          <t>불공차량</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임직원전용보험</t>
        </r>
        <r>
          <rPr>
            <b/>
            <sz val="9"/>
            <color indexed="81"/>
            <rFont val="Tahoma"/>
            <family val="2"/>
          </rPr>
          <t xml:space="preserve"> </t>
        </r>
        <r>
          <rPr>
            <b/>
            <sz val="9"/>
            <color indexed="81"/>
            <rFont val="돋움"/>
            <family val="3"/>
            <charset val="129"/>
          </rPr>
          <t>가입유무</t>
        </r>
        <r>
          <rPr>
            <b/>
            <sz val="9"/>
            <color indexed="81"/>
            <rFont val="Tahoma"/>
            <family val="2"/>
          </rPr>
          <t xml:space="preserve"> </t>
        </r>
        <r>
          <rPr>
            <b/>
            <sz val="9"/>
            <color indexed="81"/>
            <rFont val="돋움"/>
            <family val="3"/>
            <charset val="129"/>
          </rPr>
          <t>★
미</t>
        </r>
        <r>
          <rPr>
            <b/>
            <sz val="9"/>
            <color indexed="81"/>
            <rFont val="Tahoma"/>
            <family val="2"/>
          </rPr>
          <t xml:space="preserve"> </t>
        </r>
        <r>
          <rPr>
            <b/>
            <sz val="9"/>
            <color indexed="81"/>
            <rFont val="돋움"/>
            <family val="3"/>
            <charset val="129"/>
          </rPr>
          <t>가입시</t>
        </r>
        <r>
          <rPr>
            <b/>
            <sz val="9"/>
            <color indexed="81"/>
            <rFont val="Tahoma"/>
            <family val="2"/>
          </rPr>
          <t xml:space="preserve"> </t>
        </r>
        <r>
          <rPr>
            <b/>
            <sz val="9"/>
            <color indexed="81"/>
            <rFont val="돋움"/>
            <family val="3"/>
            <charset val="129"/>
          </rPr>
          <t>전체</t>
        </r>
        <r>
          <rPr>
            <b/>
            <sz val="9"/>
            <color indexed="81"/>
            <rFont val="Tahoma"/>
            <family val="2"/>
          </rPr>
          <t xml:space="preserve"> </t>
        </r>
        <r>
          <rPr>
            <b/>
            <sz val="9"/>
            <color indexed="81"/>
            <rFont val="돋움"/>
            <family val="3"/>
            <charset val="129"/>
          </rPr>
          <t>관련비용및</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전액</t>
        </r>
        <r>
          <rPr>
            <b/>
            <sz val="9"/>
            <color indexed="81"/>
            <rFont val="Tahoma"/>
            <family val="2"/>
          </rPr>
          <t xml:space="preserve"> </t>
        </r>
        <r>
          <rPr>
            <b/>
            <sz val="9"/>
            <color indexed="81"/>
            <rFont val="돋움"/>
            <family val="3"/>
            <charset val="129"/>
          </rPr>
          <t>손금불산입</t>
        </r>
        <r>
          <rPr>
            <b/>
            <sz val="9"/>
            <color indexed="81"/>
            <rFont val="Tahoma"/>
            <family val="2"/>
          </rPr>
          <t xml:space="preserve"> </t>
        </r>
        <r>
          <rPr>
            <b/>
            <sz val="9"/>
            <color indexed="81"/>
            <rFont val="돋움"/>
            <family val="3"/>
            <charset val="129"/>
          </rPr>
          <t>사용자</t>
        </r>
        <r>
          <rPr>
            <b/>
            <sz val="9"/>
            <color indexed="81"/>
            <rFont val="Tahoma"/>
            <family val="2"/>
          </rPr>
          <t xml:space="preserve"> </t>
        </r>
        <r>
          <rPr>
            <b/>
            <sz val="9"/>
            <color indexed="81"/>
            <rFont val="돋움"/>
            <family val="3"/>
            <charset val="129"/>
          </rPr>
          <t>상여처분</t>
        </r>
      </text>
    </comment>
    <comment ref="K9" authorId="0" shapeId="0" xr:uid="{00000000-0006-0000-0300-000006000000}">
      <text>
        <r>
          <rPr>
            <b/>
            <sz val="9"/>
            <color indexed="81"/>
            <rFont val="돋움"/>
            <family val="3"/>
            <charset val="129"/>
          </rPr>
          <t>⑤</t>
        </r>
        <r>
          <rPr>
            <b/>
            <sz val="9"/>
            <color indexed="81"/>
            <rFont val="Tahoma"/>
            <family val="2"/>
          </rPr>
          <t xml:space="preserve"> = </t>
        </r>
        <r>
          <rPr>
            <b/>
            <sz val="9"/>
            <color indexed="81"/>
            <rFont val="돋움"/>
            <family val="3"/>
            <charset val="129"/>
          </rPr>
          <t>ⓑ</t>
        </r>
        <r>
          <rPr>
            <b/>
            <sz val="9"/>
            <color indexed="81"/>
            <rFont val="Tahoma"/>
            <family val="2"/>
          </rPr>
          <t xml:space="preserve"> - </t>
        </r>
        <r>
          <rPr>
            <b/>
            <sz val="9"/>
            <color indexed="81"/>
            <rFont val="돋움"/>
            <family val="3"/>
            <charset val="129"/>
          </rPr>
          <t>ⓐ</t>
        </r>
      </text>
    </comment>
    <comment ref="AB11" authorId="0" shapeId="0" xr:uid="{00000000-0006-0000-0300-000007000000}">
      <text>
        <r>
          <rPr>
            <b/>
            <sz val="9"/>
            <color indexed="81"/>
            <rFont val="돋움"/>
            <family val="3"/>
            <charset val="129"/>
          </rPr>
          <t>주유소</t>
        </r>
      </text>
    </comment>
    <comment ref="AF11" authorId="0" shapeId="0" xr:uid="{00000000-0006-0000-0300-000008000000}">
      <text>
        <r>
          <rPr>
            <b/>
            <sz val="9"/>
            <color indexed="81"/>
            <rFont val="돋움"/>
            <family val="3"/>
            <charset val="129"/>
          </rPr>
          <t>전기</t>
        </r>
        <r>
          <rPr>
            <b/>
            <sz val="9"/>
            <color indexed="81"/>
            <rFont val="Tahoma"/>
            <family val="2"/>
          </rPr>
          <t xml:space="preserve"> </t>
        </r>
        <r>
          <rPr>
            <b/>
            <sz val="9"/>
            <color indexed="81"/>
            <rFont val="돋움"/>
            <family val="3"/>
            <charset val="129"/>
          </rPr>
          <t>선급보험료</t>
        </r>
        <r>
          <rPr>
            <b/>
            <sz val="9"/>
            <color indexed="81"/>
            <rFont val="Tahoma"/>
            <family val="2"/>
          </rPr>
          <t xml:space="preserve"> + </t>
        </r>
        <r>
          <rPr>
            <b/>
            <sz val="9"/>
            <color indexed="81"/>
            <rFont val="돋움"/>
            <family val="3"/>
            <charset val="129"/>
          </rPr>
          <t>당기</t>
        </r>
        <r>
          <rPr>
            <b/>
            <sz val="9"/>
            <color indexed="81"/>
            <rFont val="Tahoma"/>
            <family val="2"/>
          </rPr>
          <t xml:space="preserve"> </t>
        </r>
        <r>
          <rPr>
            <b/>
            <sz val="9"/>
            <color indexed="81"/>
            <rFont val="돋움"/>
            <family val="3"/>
            <charset val="129"/>
          </rPr>
          <t>납부보험료</t>
        </r>
        <r>
          <rPr>
            <b/>
            <sz val="9"/>
            <color indexed="81"/>
            <rFont val="Tahoma"/>
            <family val="2"/>
          </rPr>
          <t xml:space="preserve"> - </t>
        </r>
        <r>
          <rPr>
            <b/>
            <sz val="9"/>
            <color indexed="81"/>
            <rFont val="돋움"/>
            <family val="3"/>
            <charset val="129"/>
          </rPr>
          <t>당기말</t>
        </r>
        <r>
          <rPr>
            <b/>
            <sz val="9"/>
            <color indexed="81"/>
            <rFont val="Tahoma"/>
            <family val="2"/>
          </rPr>
          <t xml:space="preserve"> </t>
        </r>
        <r>
          <rPr>
            <b/>
            <sz val="9"/>
            <color indexed="81"/>
            <rFont val="돋움"/>
            <family val="3"/>
            <charset val="129"/>
          </rPr>
          <t>선급보험료</t>
        </r>
      </text>
    </comment>
    <comment ref="AJ11" authorId="0" shapeId="0" xr:uid="{00000000-0006-0000-0300-000009000000}">
      <text>
        <r>
          <rPr>
            <b/>
            <sz val="9"/>
            <color indexed="81"/>
            <rFont val="돋움"/>
            <family val="3"/>
            <charset val="129"/>
          </rPr>
          <t>정비소</t>
        </r>
      </text>
    </comment>
    <comment ref="AR11" authorId="0" shapeId="0" xr:uid="{00000000-0006-0000-0300-00000A000000}">
      <text>
        <r>
          <rPr>
            <b/>
            <sz val="9"/>
            <color indexed="81"/>
            <rFont val="돋움"/>
            <family val="3"/>
            <charset val="129"/>
          </rPr>
          <t xml:space="preserve">주차비
</t>
        </r>
        <r>
          <rPr>
            <b/>
            <sz val="9"/>
            <color indexed="81"/>
            <rFont val="Tahoma"/>
            <family val="2"/>
          </rPr>
          <t>(</t>
        </r>
        <r>
          <rPr>
            <b/>
            <sz val="9"/>
            <color indexed="81"/>
            <rFont val="돋움"/>
            <family val="3"/>
            <charset val="129"/>
          </rPr>
          <t>고속도로</t>
        </r>
        <r>
          <rPr>
            <b/>
            <sz val="9"/>
            <color indexed="81"/>
            <rFont val="Tahoma"/>
            <family val="2"/>
          </rPr>
          <t>)</t>
        </r>
        <r>
          <rPr>
            <b/>
            <sz val="9"/>
            <color indexed="81"/>
            <rFont val="돋움"/>
            <family val="3"/>
            <charset val="129"/>
          </rPr>
          <t>통행료
세차비
★속도위반</t>
        </r>
        <r>
          <rPr>
            <b/>
            <sz val="9"/>
            <color indexed="81"/>
            <rFont val="Tahoma"/>
            <family val="2"/>
          </rPr>
          <t xml:space="preserve"> </t>
        </r>
        <r>
          <rPr>
            <b/>
            <sz val="9"/>
            <color indexed="81"/>
            <rFont val="돋움"/>
            <family val="3"/>
            <charset val="129"/>
          </rPr>
          <t>과태료</t>
        </r>
        <r>
          <rPr>
            <b/>
            <sz val="9"/>
            <color indexed="81"/>
            <rFont val="Tahoma"/>
            <family val="2"/>
          </rPr>
          <t>,</t>
        </r>
        <r>
          <rPr>
            <b/>
            <sz val="9"/>
            <color indexed="81"/>
            <rFont val="돋움"/>
            <family val="3"/>
            <charset val="129"/>
          </rPr>
          <t>주정차위반</t>
        </r>
        <r>
          <rPr>
            <b/>
            <sz val="9"/>
            <color indexed="81"/>
            <rFont val="Tahoma"/>
            <family val="2"/>
          </rPr>
          <t xml:space="preserve"> </t>
        </r>
        <r>
          <rPr>
            <b/>
            <sz val="9"/>
            <color indexed="81"/>
            <rFont val="돋움"/>
            <family val="3"/>
            <charset val="129"/>
          </rPr>
          <t>과태료</t>
        </r>
        <r>
          <rPr>
            <b/>
            <sz val="9"/>
            <color indexed="81"/>
            <rFont val="Tahoma"/>
            <family val="2"/>
          </rPr>
          <t xml:space="preserve"> </t>
        </r>
        <r>
          <rPr>
            <b/>
            <sz val="9"/>
            <color indexed="81"/>
            <rFont val="돋움"/>
            <family val="3"/>
            <charset val="129"/>
          </rPr>
          <t>등은</t>
        </r>
        <r>
          <rPr>
            <b/>
            <sz val="9"/>
            <color indexed="81"/>
            <rFont val="Tahoma"/>
            <family val="2"/>
          </rPr>
          <t xml:space="preserve"> </t>
        </r>
        <r>
          <rPr>
            <b/>
            <sz val="9"/>
            <color indexed="81"/>
            <rFont val="돋움"/>
            <family val="3"/>
            <charset val="129"/>
          </rPr>
          <t>넣지</t>
        </r>
        <r>
          <rPr>
            <b/>
            <sz val="9"/>
            <color indexed="81"/>
            <rFont val="Tahoma"/>
            <family val="2"/>
          </rPr>
          <t xml:space="preserve"> </t>
        </r>
        <r>
          <rPr>
            <b/>
            <sz val="9"/>
            <color indexed="81"/>
            <rFont val="돋움"/>
            <family val="3"/>
            <charset val="129"/>
          </rPr>
          <t>마세요</t>
        </r>
        <r>
          <rPr>
            <b/>
            <sz val="9"/>
            <color indexed="81"/>
            <rFont val="Tahoma"/>
            <family val="2"/>
          </rPr>
          <t xml:space="preserve"> </t>
        </r>
        <r>
          <rPr>
            <b/>
            <sz val="9"/>
            <color indexed="81"/>
            <rFont val="돋움"/>
            <family val="3"/>
            <charset val="129"/>
          </rPr>
          <t>★</t>
        </r>
      </text>
    </comment>
    <comment ref="X12" authorId="0" shapeId="0" xr:uid="{B70BCB1A-9AC0-409A-9750-4A242E714786}">
      <text>
        <r>
          <rPr>
            <b/>
            <sz val="9"/>
            <color indexed="81"/>
            <rFont val="돋움"/>
            <family val="3"/>
            <charset val="129"/>
          </rPr>
          <t>⑪</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 xml:space="preserve">상당액
</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렌트차량</t>
        </r>
        <r>
          <rPr>
            <b/>
            <sz val="9"/>
            <color indexed="81"/>
            <rFont val="Tahoma"/>
            <family val="2"/>
          </rPr>
          <t>("</t>
        </r>
        <r>
          <rPr>
            <b/>
            <sz val="9"/>
            <color indexed="81"/>
            <rFont val="돋움"/>
            <family val="3"/>
            <charset val="129"/>
          </rPr>
          <t>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호</t>
        </r>
        <r>
          <rPr>
            <b/>
            <sz val="9"/>
            <color indexed="81"/>
            <rFont val="Tahoma"/>
            <family val="2"/>
          </rPr>
          <t xml:space="preserve">") : </t>
        </r>
        <r>
          <rPr>
            <b/>
            <sz val="9"/>
            <color indexed="81"/>
            <rFont val="돋움"/>
            <family val="3"/>
            <charset val="129"/>
          </rPr>
          <t>연간</t>
        </r>
        <r>
          <rPr>
            <b/>
            <sz val="9"/>
            <color indexed="81"/>
            <rFont val="Tahoma"/>
            <family val="2"/>
          </rPr>
          <t xml:space="preserve"> </t>
        </r>
        <r>
          <rPr>
            <b/>
            <sz val="9"/>
            <color indexed="81"/>
            <rFont val="돋움"/>
            <family val="3"/>
            <charset val="129"/>
          </rPr>
          <t>렌트료의</t>
        </r>
        <r>
          <rPr>
            <b/>
            <sz val="9"/>
            <color indexed="81"/>
            <rFont val="Tahoma"/>
            <family val="2"/>
          </rPr>
          <t xml:space="preserve"> 70%
    </t>
        </r>
        <r>
          <rPr>
            <b/>
            <sz val="9"/>
            <color indexed="81"/>
            <rFont val="돋움"/>
            <family val="3"/>
            <charset val="129"/>
          </rPr>
          <t>②</t>
        </r>
        <r>
          <rPr>
            <b/>
            <sz val="9"/>
            <color indexed="81"/>
            <rFont val="Tahoma"/>
            <family val="2"/>
          </rPr>
          <t xml:space="preserve"> </t>
        </r>
        <r>
          <rPr>
            <b/>
            <sz val="9"/>
            <color indexed="81"/>
            <rFont val="돋움"/>
            <family val="3"/>
            <charset val="129"/>
          </rPr>
          <t>리스차량</t>
        </r>
        <r>
          <rPr>
            <b/>
            <sz val="9"/>
            <color indexed="81"/>
            <rFont val="Tahoma"/>
            <family val="2"/>
          </rPr>
          <t xml:space="preserve"> :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t>
        </r>
        <r>
          <rPr>
            <b/>
            <sz val="9"/>
            <color indexed="81"/>
            <rFont val="Tahoma"/>
            <family val="2"/>
          </rPr>
          <t>*</t>
        </r>
        <r>
          <rPr>
            <b/>
            <sz val="9"/>
            <color indexed="81"/>
            <rFont val="돋움"/>
            <family val="3"/>
            <charset val="129"/>
          </rPr>
          <t>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 xml:space="preserve">금액
</t>
        </r>
        <r>
          <rPr>
            <b/>
            <sz val="9"/>
            <color indexed="81"/>
            <rFont val="Tahoma"/>
            <family val="2"/>
          </rPr>
          <t xml:space="preserve">                        </t>
        </r>
        <r>
          <rPr>
            <b/>
            <sz val="9"/>
            <color indexed="81"/>
            <rFont val="돋움"/>
            <family val="3"/>
            <charset val="129"/>
          </rPr>
          <t>임차료에서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임차료에</t>
        </r>
        <r>
          <rPr>
            <b/>
            <sz val="9"/>
            <color indexed="81"/>
            <rFont val="Tahoma"/>
            <family val="2"/>
          </rPr>
          <t xml:space="preserve"> </t>
        </r>
        <r>
          <rPr>
            <b/>
            <sz val="9"/>
            <color indexed="81"/>
            <rFont val="돋움"/>
            <family val="3"/>
            <charset val="129"/>
          </rPr>
          <t>포함되어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t>
        </r>
        <r>
          <rPr>
            <b/>
            <sz val="9"/>
            <color indexed="81"/>
            <rFont val="Tahoma"/>
            <family val="2"/>
          </rPr>
          <t xml:space="preserve">. </t>
        </r>
        <r>
          <rPr>
            <b/>
            <sz val="9"/>
            <color indexed="81"/>
            <rFont val="돋움"/>
            <family val="3"/>
            <charset val="129"/>
          </rPr>
          <t xml:space="preserve">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리스료의</t>
        </r>
        <r>
          <rPr>
            <b/>
            <sz val="9"/>
            <color indexed="81"/>
            <rFont val="Tahoma"/>
            <family val="2"/>
          </rPr>
          <t xml:space="preserve"> 100%        </t>
        </r>
        <r>
          <rPr>
            <b/>
            <sz val="9"/>
            <color indexed="81"/>
            <rFont val="돋움"/>
            <family val="3"/>
            <charset val="129"/>
          </rPr>
          <t>또는</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수선유지비</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연간리스료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연간리스료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x 7%] )
         * </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리스료</t>
        </r>
        <r>
          <rPr>
            <b/>
            <sz val="9"/>
            <color indexed="81"/>
            <rFont val="Tahoma"/>
            <family val="2"/>
          </rPr>
          <t>(</t>
        </r>
        <r>
          <rPr>
            <b/>
            <sz val="9"/>
            <color indexed="81"/>
            <rFont val="돋움"/>
            <family val="3"/>
            <charset val="129"/>
          </rPr>
          <t>보험료와</t>
        </r>
        <r>
          <rPr>
            <b/>
            <sz val="9"/>
            <color indexed="81"/>
            <rFont val="Tahoma"/>
            <family val="2"/>
          </rPr>
          <t xml:space="preserve"> </t>
        </r>
        <r>
          <rPr>
            <b/>
            <sz val="9"/>
            <color indexed="81"/>
            <rFont val="돋움"/>
            <family val="3"/>
            <charset val="129"/>
          </rPr>
          <t>자동차세를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의</t>
        </r>
        <r>
          <rPr>
            <b/>
            <sz val="9"/>
            <color indexed="81"/>
            <rFont val="Tahoma"/>
            <family val="2"/>
          </rPr>
          <t xml:space="preserve"> 7%</t>
        </r>
        <r>
          <rPr>
            <b/>
            <sz val="9"/>
            <color indexed="81"/>
            <rFont val="돋움"/>
            <family val="3"/>
            <charset val="129"/>
          </rPr>
          <t>로</t>
        </r>
        <r>
          <rPr>
            <b/>
            <sz val="9"/>
            <color indexed="81"/>
            <rFont val="Tahoma"/>
            <family val="2"/>
          </rPr>
          <t xml:space="preserve"> </t>
        </r>
        <r>
          <rPr>
            <b/>
            <sz val="9"/>
            <color indexed="81"/>
            <rFont val="돋움"/>
            <family val="3"/>
            <charset val="129"/>
          </rPr>
          <t xml:space="preserve">계산
</t>
        </r>
        <r>
          <rPr>
            <b/>
            <sz val="9"/>
            <color indexed="81"/>
            <rFont val="Tahoma"/>
            <family val="2"/>
          </rPr>
          <t xml:space="preserve">       </t>
        </r>
        <r>
          <rPr>
            <b/>
            <sz val="9"/>
            <color indexed="81"/>
            <rFont val="돋움"/>
            <family val="3"/>
            <charset val="129"/>
          </rPr>
          <t>리스차량의</t>
        </r>
        <r>
          <rPr>
            <b/>
            <sz val="9"/>
            <color indexed="81"/>
            <rFont val="Tahoma"/>
            <family val="2"/>
          </rPr>
          <t xml:space="preserve"> </t>
        </r>
        <r>
          <rPr>
            <b/>
            <sz val="9"/>
            <color indexed="81"/>
            <rFont val="돋움"/>
            <family val="3"/>
            <charset val="129"/>
          </rPr>
          <t>감가상각비상당액＝</t>
        </r>
        <r>
          <rPr>
            <b/>
            <sz val="9"/>
            <color indexed="81"/>
            <rFont val="Tahoma"/>
            <family val="2"/>
          </rPr>
          <t>(</t>
        </r>
        <r>
          <rPr>
            <b/>
            <sz val="9"/>
            <color indexed="81"/>
            <rFont val="돋움"/>
            <family val="3"/>
            <charset val="129"/>
          </rPr>
          <t>임차료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수선유지비가</t>
        </r>
        <r>
          <rPr>
            <b/>
            <sz val="9"/>
            <color indexed="81"/>
            <rFont val="Tahoma"/>
            <family val="2"/>
          </rPr>
          <t xml:space="preserve"> </t>
        </r>
        <r>
          <rPr>
            <b/>
            <sz val="9"/>
            <color indexed="81"/>
            <rFont val="돋움"/>
            <family val="3"/>
            <charset val="129"/>
          </rPr>
          <t>구분이</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t>
        </r>
        <r>
          <rPr>
            <b/>
            <sz val="9"/>
            <color indexed="81"/>
            <rFont val="Tahoma"/>
            <family val="2"/>
          </rPr>
          <t>, (</t>
        </r>
        <r>
          <rPr>
            <b/>
            <sz val="9"/>
            <color indexed="81"/>
            <rFont val="돋움"/>
            <family val="3"/>
            <charset val="129"/>
          </rPr>
          <t>임차료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t>
        </r>
        <r>
          <rPr>
            <b/>
            <sz val="9"/>
            <color indexed="81"/>
            <rFont val="Tahoma"/>
            <family val="2"/>
          </rPr>
          <t xml:space="preserve">93%
       </t>
        </r>
        <r>
          <rPr>
            <b/>
            <sz val="9"/>
            <color indexed="81"/>
            <rFont val="돋움"/>
            <family val="3"/>
            <charset val="129"/>
          </rPr>
          <t>다만</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별도로</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임차료</t>
        </r>
        <r>
          <rPr>
            <b/>
            <sz val="9"/>
            <color indexed="81"/>
            <rFont val="Tahoma"/>
            <family val="2"/>
          </rPr>
          <t>(</t>
        </r>
        <r>
          <rPr>
            <b/>
            <sz val="9"/>
            <color indexed="81"/>
            <rFont val="돋움"/>
            <family val="3"/>
            <charset val="129"/>
          </rPr>
          <t>보험료와</t>
        </r>
        <r>
          <rPr>
            <b/>
            <sz val="9"/>
            <color indexed="81"/>
            <rFont val="Tahoma"/>
            <family val="2"/>
          </rPr>
          <t xml:space="preserve"> </t>
        </r>
        <r>
          <rPr>
            <b/>
            <sz val="9"/>
            <color indexed="81"/>
            <rFont val="돋움"/>
            <family val="3"/>
            <charset val="129"/>
          </rPr>
          <t>자동차세를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말한다</t>
        </r>
        <r>
          <rPr>
            <b/>
            <sz val="9"/>
            <color indexed="81"/>
            <rFont val="Tahoma"/>
            <family val="2"/>
          </rPr>
          <t>)</t>
        </r>
        <r>
          <rPr>
            <b/>
            <sz val="9"/>
            <color indexed="81"/>
            <rFont val="돋움"/>
            <family val="3"/>
            <charset val="129"/>
          </rPr>
          <t>의</t>
        </r>
        <r>
          <rPr>
            <b/>
            <sz val="9"/>
            <color indexed="81"/>
            <rFont val="Tahoma"/>
            <family val="2"/>
          </rPr>
          <t xml:space="preserve"> 100</t>
        </r>
        <r>
          <rPr>
            <b/>
            <sz val="9"/>
            <color indexed="81"/>
            <rFont val="돋움"/>
            <family val="3"/>
            <charset val="129"/>
          </rPr>
          <t>분의</t>
        </r>
        <r>
          <rPr>
            <b/>
            <sz val="9"/>
            <color indexed="81"/>
            <rFont val="Tahoma"/>
            <family val="2"/>
          </rPr>
          <t xml:space="preserve"> 7</t>
        </r>
        <r>
          <rPr>
            <b/>
            <sz val="9"/>
            <color indexed="81"/>
            <rFont val="돋움"/>
            <family val="3"/>
            <charset val="129"/>
          </rPr>
          <t>을</t>
        </r>
        <r>
          <rPr>
            <b/>
            <sz val="9"/>
            <color indexed="81"/>
            <rFont val="Tahoma"/>
            <family val="2"/>
          </rPr>
          <t xml:space="preserve"> </t>
        </r>
        <r>
          <rPr>
            <b/>
            <sz val="9"/>
            <color indexed="81"/>
            <rFont val="돋움"/>
            <family val="3"/>
            <charset val="129"/>
          </rPr>
          <t>수선유지비로</t>
        </r>
        <r>
          <rPr>
            <b/>
            <sz val="9"/>
            <color indexed="81"/>
            <rFont val="Tahoma"/>
            <family val="2"/>
          </rPr>
          <t xml:space="preserve"> 
                </t>
        </r>
        <r>
          <rPr>
            <b/>
            <sz val="9"/>
            <color indexed="81"/>
            <rFont val="돋움"/>
            <family val="3"/>
            <charset val="129"/>
          </rPr>
          <t>계산할</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있다</t>
        </r>
        <r>
          <rPr>
            <b/>
            <sz val="9"/>
            <color indexed="81"/>
            <rFont val="Tahoma"/>
            <family val="2"/>
          </rPr>
          <t>.</t>
        </r>
      </text>
    </comment>
    <comment ref="X14" authorId="0" shapeId="0" xr:uid="{1B2838F1-B271-4A81-93C6-97B776484487}">
      <text>
        <r>
          <rPr>
            <b/>
            <sz val="9"/>
            <color indexed="81"/>
            <rFont val="Tahoma"/>
            <family val="2"/>
          </rPr>
          <t>case1 .</t>
        </r>
        <r>
          <rPr>
            <b/>
            <sz val="9"/>
            <color indexed="81"/>
            <rFont val="돋움"/>
            <family val="3"/>
            <charset val="129"/>
          </rPr>
          <t>렌트차량</t>
        </r>
        <r>
          <rPr>
            <b/>
            <sz val="9"/>
            <color indexed="81"/>
            <rFont val="Tahoma"/>
            <family val="2"/>
          </rPr>
          <t>("</t>
        </r>
        <r>
          <rPr>
            <b/>
            <sz val="9"/>
            <color indexed="81"/>
            <rFont val="돋움"/>
            <family val="3"/>
            <charset val="129"/>
          </rPr>
          <t>허</t>
        </r>
        <r>
          <rPr>
            <b/>
            <sz val="9"/>
            <color indexed="81"/>
            <rFont val="Tahoma"/>
            <family val="2"/>
          </rPr>
          <t xml:space="preserve"> · </t>
        </r>
        <r>
          <rPr>
            <b/>
            <sz val="9"/>
            <color indexed="81"/>
            <rFont val="돋움"/>
            <family val="3"/>
            <charset val="129"/>
          </rPr>
          <t>하</t>
        </r>
        <r>
          <rPr>
            <b/>
            <sz val="9"/>
            <color indexed="81"/>
            <rFont val="Tahoma"/>
            <family val="2"/>
          </rPr>
          <t xml:space="preserve"> · </t>
        </r>
        <r>
          <rPr>
            <b/>
            <sz val="9"/>
            <color indexed="81"/>
            <rFont val="돋움"/>
            <family val="3"/>
            <charset val="129"/>
          </rPr>
          <t>호</t>
        </r>
        <r>
          <rPr>
            <b/>
            <sz val="9"/>
            <color indexed="81"/>
            <rFont val="Tahoma"/>
            <family val="2"/>
          </rPr>
          <t xml:space="preserve">") : </t>
        </r>
        <r>
          <rPr>
            <b/>
            <sz val="9"/>
            <color indexed="81"/>
            <rFont val="돋움"/>
            <family val="3"/>
            <charset val="129"/>
          </rPr>
          <t>연간</t>
        </r>
        <r>
          <rPr>
            <b/>
            <sz val="9"/>
            <color indexed="81"/>
            <rFont val="Tahoma"/>
            <family val="2"/>
          </rPr>
          <t xml:space="preserve"> </t>
        </r>
        <r>
          <rPr>
            <b/>
            <sz val="9"/>
            <color indexed="81"/>
            <rFont val="돋움"/>
            <family val="3"/>
            <charset val="129"/>
          </rPr>
          <t>렌트료의</t>
        </r>
        <r>
          <rPr>
            <b/>
            <sz val="9"/>
            <color indexed="81"/>
            <rFont val="Tahoma"/>
            <family val="2"/>
          </rPr>
          <t xml:space="preserve"> 70%
case2 .</t>
        </r>
        <r>
          <rPr>
            <b/>
            <sz val="9"/>
            <color indexed="81"/>
            <rFont val="돋움"/>
            <family val="3"/>
            <charset val="129"/>
          </rPr>
          <t>리스차량</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t>
        </r>
        <r>
          <rPr>
            <b/>
            <sz val="9"/>
            <color indexed="81"/>
            <rFont val="돋움"/>
            <family val="3"/>
            <charset val="129"/>
          </rPr>
          <t>안에</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 xml:space="preserve"> </t>
        </r>
        <r>
          <rPr>
            <b/>
            <sz val="9"/>
            <color indexed="81"/>
            <rFont val="돋움"/>
            <family val="3"/>
            <charset val="129"/>
          </rPr>
          <t>구분이</t>
        </r>
        <r>
          <rPr>
            <b/>
            <sz val="9"/>
            <color indexed="81"/>
            <rFont val="Tahoma"/>
            <family val="2"/>
          </rPr>
          <t xml:space="preserve"> </t>
        </r>
        <r>
          <rPr>
            <b/>
            <sz val="9"/>
            <color indexed="81"/>
            <rFont val="돋움"/>
            <family val="3"/>
            <charset val="129"/>
          </rPr>
          <t>안되는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리스차량은</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리스료를</t>
        </r>
        <r>
          <rPr>
            <b/>
            <sz val="9"/>
            <color indexed="81"/>
            <rFont val="Tahoma"/>
            <family val="2"/>
          </rPr>
          <t xml:space="preserve"> </t>
        </r>
        <r>
          <rPr>
            <b/>
            <sz val="9"/>
            <color indexed="81"/>
            <rFont val="돋움"/>
            <family val="3"/>
            <charset val="129"/>
          </rPr>
          <t>그대로</t>
        </r>
        <r>
          <rPr>
            <b/>
            <sz val="9"/>
            <color indexed="81"/>
            <rFont val="Tahoma"/>
            <family val="2"/>
          </rPr>
          <t xml:space="preserve"> </t>
        </r>
        <r>
          <rPr>
            <b/>
            <sz val="9"/>
            <color indexed="81"/>
            <rFont val="돋움"/>
            <family val="3"/>
            <charset val="129"/>
          </rPr>
          <t>기재</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C8" authorId="0" shapeId="0" xr:uid="{00000000-0006-0000-0600-000001000000}">
      <text>
        <r>
          <rPr>
            <b/>
            <sz val="9"/>
            <color indexed="81"/>
            <rFont val="돋움"/>
            <family val="3"/>
            <charset val="129"/>
          </rPr>
          <t>직급</t>
        </r>
      </text>
    </comment>
    <comment ref="C9" authorId="0" shapeId="0" xr:uid="{00000000-0006-0000-0600-000002000000}">
      <text>
        <r>
          <rPr>
            <b/>
            <sz val="9"/>
            <color indexed="81"/>
            <rFont val="돋움"/>
            <family val="3"/>
            <charset val="129"/>
          </rPr>
          <t>성명</t>
        </r>
      </text>
    </comment>
    <comment ref="C10" authorId="0" shapeId="0" xr:uid="{00000000-0006-0000-0600-000003000000}">
      <text>
        <r>
          <rPr>
            <b/>
            <sz val="9"/>
            <color indexed="81"/>
            <rFont val="돋움"/>
            <family val="3"/>
            <charset val="129"/>
          </rPr>
          <t>직급</t>
        </r>
      </text>
    </comment>
    <comment ref="C11" authorId="0" shapeId="0" xr:uid="{00000000-0006-0000-0600-000004000000}">
      <text>
        <r>
          <rPr>
            <b/>
            <sz val="9"/>
            <color indexed="81"/>
            <rFont val="돋움"/>
            <family val="3"/>
            <charset val="129"/>
          </rPr>
          <t>성명</t>
        </r>
      </text>
    </comment>
    <comment ref="C12" authorId="0" shapeId="0" xr:uid="{00000000-0006-0000-0600-000005000000}">
      <text>
        <r>
          <rPr>
            <b/>
            <sz val="9"/>
            <color indexed="81"/>
            <rFont val="돋움"/>
            <family val="3"/>
            <charset val="129"/>
          </rPr>
          <t>직급</t>
        </r>
      </text>
    </comment>
    <comment ref="C13" authorId="0" shapeId="0" xr:uid="{00000000-0006-0000-0600-000006000000}">
      <text>
        <r>
          <rPr>
            <b/>
            <sz val="9"/>
            <color indexed="81"/>
            <rFont val="돋움"/>
            <family val="3"/>
            <charset val="129"/>
          </rPr>
          <t>성명</t>
        </r>
      </text>
    </comment>
    <comment ref="C14" authorId="0" shapeId="0" xr:uid="{00000000-0006-0000-0600-000007000000}">
      <text>
        <r>
          <rPr>
            <b/>
            <sz val="9"/>
            <color indexed="81"/>
            <rFont val="돋움"/>
            <family val="3"/>
            <charset val="129"/>
          </rPr>
          <t>직급</t>
        </r>
      </text>
    </comment>
    <comment ref="C15" authorId="0" shapeId="0" xr:uid="{00000000-0006-0000-0600-000008000000}">
      <text>
        <r>
          <rPr>
            <b/>
            <sz val="9"/>
            <color indexed="81"/>
            <rFont val="돋움"/>
            <family val="3"/>
            <charset val="129"/>
          </rPr>
          <t>성명</t>
        </r>
      </text>
    </comment>
    <comment ref="C16" authorId="0" shapeId="0" xr:uid="{00000000-0006-0000-0600-000009000000}">
      <text>
        <r>
          <rPr>
            <b/>
            <sz val="9"/>
            <color indexed="81"/>
            <rFont val="돋움"/>
            <family val="3"/>
            <charset val="129"/>
          </rPr>
          <t>직급</t>
        </r>
      </text>
    </comment>
    <comment ref="C17" authorId="0" shapeId="0" xr:uid="{00000000-0006-0000-0600-00000A000000}">
      <text>
        <r>
          <rPr>
            <b/>
            <sz val="9"/>
            <color indexed="81"/>
            <rFont val="돋움"/>
            <family val="3"/>
            <charset val="129"/>
          </rPr>
          <t>성명</t>
        </r>
      </text>
    </comment>
    <comment ref="C18" authorId="0" shapeId="0" xr:uid="{BEF461D7-9EDB-4AB1-B768-3F58A4A54475}">
      <text>
        <r>
          <rPr>
            <b/>
            <sz val="9"/>
            <color indexed="81"/>
            <rFont val="돋움"/>
            <family val="3"/>
            <charset val="129"/>
          </rPr>
          <t>직급</t>
        </r>
      </text>
    </comment>
    <comment ref="C19" authorId="0" shapeId="0" xr:uid="{F0CD2C0F-CDCB-4ABF-A517-E9A1B79C492F}">
      <text>
        <r>
          <rPr>
            <b/>
            <sz val="9"/>
            <color indexed="81"/>
            <rFont val="돋움"/>
            <family val="3"/>
            <charset val="129"/>
          </rPr>
          <t>성명</t>
        </r>
      </text>
    </comment>
    <comment ref="C20" authorId="0" shapeId="0" xr:uid="{00000000-0006-0000-0600-00000B000000}">
      <text>
        <r>
          <rPr>
            <b/>
            <sz val="9"/>
            <color indexed="81"/>
            <rFont val="돋움"/>
            <family val="3"/>
            <charset val="129"/>
          </rPr>
          <t>직급</t>
        </r>
      </text>
    </comment>
    <comment ref="C21" authorId="0" shapeId="0" xr:uid="{00000000-0006-0000-0600-00000C000000}">
      <text>
        <r>
          <rPr>
            <b/>
            <sz val="9"/>
            <color indexed="81"/>
            <rFont val="돋움"/>
            <family val="3"/>
            <charset val="129"/>
          </rPr>
          <t>성명</t>
        </r>
      </text>
    </comment>
    <comment ref="C22" authorId="0" shapeId="0" xr:uid="{00000000-0006-0000-0600-00000D000000}">
      <text>
        <r>
          <rPr>
            <b/>
            <sz val="9"/>
            <color indexed="81"/>
            <rFont val="돋움"/>
            <family val="3"/>
            <charset val="129"/>
          </rPr>
          <t>직급</t>
        </r>
      </text>
    </comment>
    <comment ref="C23" authorId="0" shapeId="0" xr:uid="{00000000-0006-0000-0600-00000E000000}">
      <text>
        <r>
          <rPr>
            <b/>
            <sz val="9"/>
            <color indexed="81"/>
            <rFont val="돋움"/>
            <family val="3"/>
            <charset val="129"/>
          </rPr>
          <t>성명</t>
        </r>
      </text>
    </comment>
    <comment ref="C24" authorId="0" shapeId="0" xr:uid="{00000000-0006-0000-0600-00000F000000}">
      <text>
        <r>
          <rPr>
            <b/>
            <sz val="9"/>
            <color indexed="81"/>
            <rFont val="돋움"/>
            <family val="3"/>
            <charset val="129"/>
          </rPr>
          <t>직급</t>
        </r>
      </text>
    </comment>
    <comment ref="C25" authorId="0" shapeId="0" xr:uid="{00000000-0006-0000-0600-000010000000}">
      <text>
        <r>
          <rPr>
            <b/>
            <sz val="9"/>
            <color indexed="81"/>
            <rFont val="돋움"/>
            <family val="3"/>
            <charset val="129"/>
          </rPr>
          <t>성명</t>
        </r>
      </text>
    </comment>
    <comment ref="C26" authorId="0" shapeId="0" xr:uid="{00000000-0006-0000-0600-000011000000}">
      <text>
        <r>
          <rPr>
            <b/>
            <sz val="9"/>
            <color indexed="81"/>
            <rFont val="돋움"/>
            <family val="3"/>
            <charset val="129"/>
          </rPr>
          <t>직급</t>
        </r>
      </text>
    </comment>
    <comment ref="C27" authorId="0" shapeId="0" xr:uid="{00000000-0006-0000-0600-000012000000}">
      <text>
        <r>
          <rPr>
            <b/>
            <sz val="9"/>
            <color indexed="81"/>
            <rFont val="돋움"/>
            <family val="3"/>
            <charset val="129"/>
          </rPr>
          <t>성명</t>
        </r>
      </text>
    </comment>
    <comment ref="C28" authorId="0" shapeId="0" xr:uid="{00000000-0006-0000-0600-000013000000}">
      <text>
        <r>
          <rPr>
            <b/>
            <sz val="9"/>
            <color indexed="81"/>
            <rFont val="돋움"/>
            <family val="3"/>
            <charset val="129"/>
          </rPr>
          <t>직급</t>
        </r>
      </text>
    </comment>
    <comment ref="C29" authorId="0" shapeId="0" xr:uid="{00000000-0006-0000-0600-000014000000}">
      <text>
        <r>
          <rPr>
            <b/>
            <sz val="9"/>
            <color indexed="81"/>
            <rFont val="돋움"/>
            <family val="3"/>
            <charset val="129"/>
          </rPr>
          <t>성명</t>
        </r>
      </text>
    </comment>
    <comment ref="C30" authorId="0" shapeId="0" xr:uid="{00000000-0006-0000-0600-000015000000}">
      <text>
        <r>
          <rPr>
            <b/>
            <sz val="9"/>
            <color indexed="81"/>
            <rFont val="돋움"/>
            <family val="3"/>
            <charset val="129"/>
          </rPr>
          <t>직급</t>
        </r>
      </text>
    </comment>
    <comment ref="C31" authorId="0" shapeId="0" xr:uid="{00000000-0006-0000-0600-000016000000}">
      <text>
        <r>
          <rPr>
            <b/>
            <sz val="9"/>
            <color indexed="81"/>
            <rFont val="돋움"/>
            <family val="3"/>
            <charset val="129"/>
          </rPr>
          <t>성명</t>
        </r>
      </text>
    </comment>
    <comment ref="C32" authorId="0" shapeId="0" xr:uid="{00000000-0006-0000-0600-000017000000}">
      <text>
        <r>
          <rPr>
            <b/>
            <sz val="9"/>
            <color indexed="81"/>
            <rFont val="돋움"/>
            <family val="3"/>
            <charset val="129"/>
          </rPr>
          <t>직급</t>
        </r>
      </text>
    </comment>
    <comment ref="C33" authorId="0" shapeId="0" xr:uid="{00000000-0006-0000-0600-000018000000}">
      <text>
        <r>
          <rPr>
            <b/>
            <sz val="9"/>
            <color indexed="81"/>
            <rFont val="돋움"/>
            <family val="3"/>
            <charset val="129"/>
          </rPr>
          <t>성명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허승희</author>
  </authors>
  <commentList>
    <comment ref="D3" authorId="0" shapeId="0" xr:uid="{28A9E364-C7C6-47FA-AE72-B10167CFFA44}">
      <text>
        <r>
          <rPr>
            <b/>
            <sz val="8"/>
            <color indexed="81"/>
            <rFont val="돋움"/>
            <family val="3"/>
            <charset val="129"/>
          </rPr>
          <t>사업자번호</t>
        </r>
        <r>
          <rPr>
            <b/>
            <sz val="8"/>
            <color indexed="81"/>
            <rFont val="Tahoma"/>
            <family val="2"/>
          </rPr>
          <t xml:space="preserve">:  - </t>
        </r>
        <r>
          <rPr>
            <b/>
            <sz val="8"/>
            <color indexed="81"/>
            <rFont val="돋움"/>
            <family val="3"/>
            <charset val="129"/>
          </rPr>
          <t>없이</t>
        </r>
        <r>
          <rPr>
            <b/>
            <sz val="8"/>
            <color indexed="81"/>
            <rFont val="Tahoma"/>
            <family val="2"/>
          </rPr>
          <t xml:space="preserve"> </t>
        </r>
        <r>
          <rPr>
            <b/>
            <sz val="8"/>
            <color indexed="81"/>
            <rFont val="돋움"/>
            <family val="3"/>
            <charset val="129"/>
          </rPr>
          <t>입력</t>
        </r>
        <r>
          <rPr>
            <sz val="8"/>
            <color indexed="81"/>
            <rFont val="Tahoma"/>
            <family val="2"/>
          </rPr>
          <t xml:space="preserve">
</t>
        </r>
      </text>
    </comment>
    <comment ref="A7" authorId="0" shapeId="0" xr:uid="{F1F53AF6-D54C-4715-9CE4-7199303ED8C5}">
      <text>
        <r>
          <rPr>
            <b/>
            <sz val="9"/>
            <color indexed="81"/>
            <rFont val="돋움"/>
            <family val="3"/>
            <charset val="129"/>
          </rPr>
          <t>차종</t>
        </r>
        <r>
          <rPr>
            <b/>
            <sz val="9"/>
            <color indexed="81"/>
            <rFont val="Tahoma"/>
            <family val="2"/>
          </rPr>
          <t xml:space="preserve">: </t>
        </r>
        <r>
          <rPr>
            <b/>
            <sz val="9"/>
            <color indexed="81"/>
            <rFont val="돋움"/>
            <family val="3"/>
            <charset val="129"/>
          </rPr>
          <t>업무용승용차등록</t>
        </r>
        <r>
          <rPr>
            <b/>
            <sz val="9"/>
            <color indexed="81"/>
            <rFont val="Tahoma"/>
            <family val="2"/>
          </rPr>
          <t xml:space="preserve"> </t>
        </r>
        <r>
          <rPr>
            <b/>
            <sz val="9"/>
            <color indexed="81"/>
            <rFont val="돋움"/>
            <family val="3"/>
            <charset val="129"/>
          </rPr>
          <t>메뉴의</t>
        </r>
        <r>
          <rPr>
            <b/>
            <sz val="9"/>
            <color indexed="81"/>
            <rFont val="Tahoma"/>
            <family val="2"/>
          </rPr>
          <t xml:space="preserve"> </t>
        </r>
        <r>
          <rPr>
            <b/>
            <sz val="9"/>
            <color indexed="81"/>
            <rFont val="돋움"/>
            <family val="3"/>
            <charset val="129"/>
          </rPr>
          <t>차종에</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입력</t>
        </r>
        <r>
          <rPr>
            <b/>
            <sz val="9"/>
            <color indexed="81"/>
            <rFont val="Tahoma"/>
            <family val="2"/>
          </rPr>
          <t xml:space="preserve"> </t>
        </r>
        <r>
          <rPr>
            <b/>
            <sz val="9"/>
            <color indexed="81"/>
            <rFont val="돋움"/>
            <family val="3"/>
            <charset val="129"/>
          </rPr>
          <t>됩니다</t>
        </r>
        <r>
          <rPr>
            <b/>
            <sz val="9"/>
            <color indexed="81"/>
            <rFont val="Tahoma"/>
            <family val="2"/>
          </rPr>
          <t>.(</t>
        </r>
        <r>
          <rPr>
            <b/>
            <sz val="9"/>
            <color indexed="81"/>
            <rFont val="돋움"/>
            <family val="3"/>
            <charset val="129"/>
          </rPr>
          <t>신규</t>
        </r>
        <r>
          <rPr>
            <b/>
            <sz val="9"/>
            <color indexed="81"/>
            <rFont val="Tahoma"/>
            <family val="2"/>
          </rPr>
          <t xml:space="preserve">)
</t>
        </r>
      </text>
    </comment>
    <comment ref="E7" authorId="0" shapeId="0" xr:uid="{476E162C-ACDF-4B2A-ACB5-4F7C2A9B8B88}">
      <text>
        <r>
          <rPr>
            <b/>
            <sz val="9"/>
            <color indexed="81"/>
            <rFont val="돋움"/>
            <family val="3"/>
            <charset val="129"/>
          </rPr>
          <t>차량번호</t>
        </r>
        <r>
          <rPr>
            <b/>
            <sz val="9"/>
            <color indexed="81"/>
            <rFont val="Tahoma"/>
            <family val="2"/>
          </rPr>
          <t xml:space="preserve"> : </t>
        </r>
        <r>
          <rPr>
            <b/>
            <sz val="9"/>
            <color indexed="81"/>
            <rFont val="돋움"/>
            <family val="3"/>
            <charset val="129"/>
          </rPr>
          <t xml:space="preserve">업무용승용차등록의
</t>
        </r>
        <r>
          <rPr>
            <b/>
            <sz val="9"/>
            <color indexed="81"/>
            <rFont val="Tahoma"/>
            <family val="2"/>
          </rPr>
          <t xml:space="preserve">                </t>
        </r>
        <r>
          <rPr>
            <b/>
            <sz val="9"/>
            <color indexed="81"/>
            <rFont val="돋움"/>
            <family val="3"/>
            <charset val="129"/>
          </rPr>
          <t>차량번호와</t>
        </r>
        <r>
          <rPr>
            <b/>
            <sz val="9"/>
            <color indexed="81"/>
            <rFont val="Tahoma"/>
            <family val="2"/>
          </rPr>
          <t xml:space="preserve"> </t>
        </r>
        <r>
          <rPr>
            <b/>
            <sz val="9"/>
            <color indexed="81"/>
            <rFont val="돋움"/>
            <family val="3"/>
            <charset val="129"/>
          </rPr>
          <t>동일하게</t>
        </r>
        <r>
          <rPr>
            <b/>
            <sz val="9"/>
            <color indexed="81"/>
            <rFont val="Tahoma"/>
            <family val="2"/>
          </rPr>
          <t xml:space="preserve"> </t>
        </r>
        <r>
          <rPr>
            <b/>
            <sz val="9"/>
            <color indexed="81"/>
            <rFont val="돋움"/>
            <family val="3"/>
            <charset val="129"/>
          </rPr>
          <t>작성</t>
        </r>
      </text>
    </comment>
    <comment ref="G7" authorId="0" shapeId="0" xr:uid="{22014058-1B1B-469A-A74C-D2AC263F3A41}">
      <text>
        <r>
          <rPr>
            <b/>
            <sz val="9"/>
            <color indexed="81"/>
            <rFont val="돋움"/>
            <family val="3"/>
            <charset val="129"/>
          </rPr>
          <t>기초</t>
        </r>
        <r>
          <rPr>
            <b/>
            <sz val="9"/>
            <color indexed="81"/>
            <rFont val="Tahoma"/>
            <family val="2"/>
          </rPr>
          <t xml:space="preserve">km : </t>
        </r>
        <r>
          <rPr>
            <b/>
            <sz val="9"/>
            <color indexed="81"/>
            <rFont val="돋움"/>
            <family val="3"/>
            <charset val="129"/>
          </rPr>
          <t>신규차량</t>
        </r>
        <r>
          <rPr>
            <b/>
            <sz val="9"/>
            <color indexed="81"/>
            <rFont val="Tahoma"/>
            <family val="2"/>
          </rPr>
          <t xml:space="preserve"> </t>
        </r>
        <r>
          <rPr>
            <b/>
            <sz val="9"/>
            <color indexed="81"/>
            <rFont val="돋움"/>
            <family val="3"/>
            <charset val="129"/>
          </rPr>
          <t>업로드시</t>
        </r>
        <r>
          <rPr>
            <b/>
            <sz val="9"/>
            <color indexed="81"/>
            <rFont val="Tahoma"/>
            <family val="2"/>
          </rPr>
          <t xml:space="preserve"> </t>
        </r>
        <r>
          <rPr>
            <b/>
            <sz val="9"/>
            <color indexed="81"/>
            <rFont val="돋움"/>
            <family val="3"/>
            <charset val="129"/>
          </rPr>
          <t>작성</t>
        </r>
        <r>
          <rPr>
            <b/>
            <sz val="9"/>
            <color indexed="81"/>
            <rFont val="Tahoma"/>
            <family val="2"/>
          </rPr>
          <t xml:space="preserve"> </t>
        </r>
        <r>
          <rPr>
            <sz val="9"/>
            <color indexed="81"/>
            <rFont val="Tahoma"/>
            <family val="2"/>
          </rPr>
          <t xml:space="preserve">
</t>
        </r>
      </text>
    </comment>
    <comment ref="A10" authorId="0" shapeId="0" xr:uid="{D3C72E66-B4CC-455C-AFF6-2E76403FAA61}">
      <text>
        <r>
          <rPr>
            <sz val="9"/>
            <color indexed="81"/>
            <rFont val="돋움"/>
            <family val="3"/>
            <charset val="129"/>
          </rPr>
          <t>년도</t>
        </r>
        <r>
          <rPr>
            <sz val="9"/>
            <color indexed="81"/>
            <rFont val="Tahoma"/>
            <family val="2"/>
          </rPr>
          <t xml:space="preserve"> : </t>
        </r>
        <r>
          <rPr>
            <sz val="9"/>
            <color indexed="81"/>
            <rFont val="돋움"/>
            <family val="3"/>
            <charset val="129"/>
          </rPr>
          <t>회계기간</t>
        </r>
        <r>
          <rPr>
            <sz val="9"/>
            <color indexed="81"/>
            <rFont val="Tahoma"/>
            <family val="2"/>
          </rPr>
          <t xml:space="preserve"> </t>
        </r>
        <r>
          <rPr>
            <sz val="9"/>
            <color indexed="81"/>
            <rFont val="돋움"/>
            <family val="3"/>
            <charset val="129"/>
          </rPr>
          <t>년도와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작성</t>
        </r>
      </text>
    </comment>
    <comment ref="E10" authorId="0" shapeId="0" xr:uid="{E9257922-53DC-4180-9C0B-FAB62897B61F}">
      <text>
        <r>
          <rPr>
            <sz val="9"/>
            <color indexed="81"/>
            <rFont val="돋움"/>
            <family val="3"/>
            <charset val="129"/>
          </rPr>
          <t>성명</t>
        </r>
        <r>
          <rPr>
            <sz val="9"/>
            <color indexed="81"/>
            <rFont val="Tahoma"/>
            <family val="2"/>
          </rPr>
          <t xml:space="preserve">: </t>
        </r>
        <r>
          <rPr>
            <sz val="9"/>
            <color indexed="81"/>
            <rFont val="돋움"/>
            <family val="3"/>
            <charset val="129"/>
          </rPr>
          <t>부서사원등록의</t>
        </r>
        <r>
          <rPr>
            <sz val="9"/>
            <color indexed="81"/>
            <rFont val="Tahoma"/>
            <family val="2"/>
          </rPr>
          <t xml:space="preserve"> </t>
        </r>
        <r>
          <rPr>
            <sz val="9"/>
            <color indexed="81"/>
            <rFont val="돋움"/>
            <family val="3"/>
            <charset val="129"/>
          </rPr>
          <t>사원을</t>
        </r>
        <r>
          <rPr>
            <sz val="9"/>
            <color indexed="81"/>
            <rFont val="Tahoma"/>
            <family val="2"/>
          </rPr>
          <t xml:space="preserve"> </t>
        </r>
        <r>
          <rPr>
            <sz val="9"/>
            <color indexed="81"/>
            <rFont val="돋움"/>
            <family val="3"/>
            <charset val="129"/>
          </rPr>
          <t>먼저</t>
        </r>
        <r>
          <rPr>
            <sz val="9"/>
            <color indexed="81"/>
            <rFont val="Tahoma"/>
            <family val="2"/>
          </rPr>
          <t xml:space="preserve"> </t>
        </r>
        <r>
          <rPr>
            <sz val="9"/>
            <color indexed="81"/>
            <rFont val="돋움"/>
            <family val="3"/>
            <charset val="129"/>
          </rPr>
          <t>등록하세요</t>
        </r>
        <r>
          <rPr>
            <sz val="9"/>
            <color indexed="81"/>
            <rFont val="Tahoma"/>
            <family val="2"/>
          </rPr>
          <t xml:space="preserve">.
</t>
        </r>
        <r>
          <rPr>
            <sz val="9"/>
            <color indexed="81"/>
            <rFont val="돋움"/>
            <family val="3"/>
            <charset val="129"/>
          </rPr>
          <t>차량</t>
        </r>
        <r>
          <rPr>
            <sz val="9"/>
            <color indexed="81"/>
            <rFont val="Tahoma"/>
            <family val="2"/>
          </rPr>
          <t xml:space="preserve"> </t>
        </r>
        <r>
          <rPr>
            <sz val="9"/>
            <color indexed="81"/>
            <rFont val="돋움"/>
            <family val="3"/>
            <charset val="129"/>
          </rPr>
          <t>사용자</t>
        </r>
        <r>
          <rPr>
            <sz val="9"/>
            <color indexed="81"/>
            <rFont val="Tahoma"/>
            <family val="2"/>
          </rPr>
          <t xml:space="preserve"> </t>
        </r>
        <r>
          <rPr>
            <sz val="9"/>
            <color indexed="81"/>
            <rFont val="돋움"/>
            <family val="3"/>
            <charset val="129"/>
          </rPr>
          <t>입력</t>
        </r>
      </text>
    </comment>
    <comment ref="F10" authorId="0" shapeId="0" xr:uid="{4596ABBF-CD0F-4795-AABC-472081412339}">
      <text>
        <r>
          <rPr>
            <b/>
            <sz val="9"/>
            <color indexed="81"/>
            <rFont val="돋움"/>
            <family val="3"/>
            <charset val="129"/>
          </rPr>
          <t>구분</t>
        </r>
        <r>
          <rPr>
            <b/>
            <sz val="9"/>
            <color indexed="81"/>
            <rFont val="Tahoma"/>
            <family val="2"/>
          </rPr>
          <t xml:space="preserve">: </t>
        </r>
        <r>
          <rPr>
            <b/>
            <sz val="9"/>
            <color indexed="81"/>
            <rFont val="돋움"/>
            <family val="3"/>
            <charset val="129"/>
          </rPr>
          <t>차량의</t>
        </r>
        <r>
          <rPr>
            <b/>
            <sz val="9"/>
            <color indexed="81"/>
            <rFont val="Tahoma"/>
            <family val="2"/>
          </rPr>
          <t xml:space="preserve"> </t>
        </r>
        <r>
          <rPr>
            <b/>
            <sz val="9"/>
            <color indexed="81"/>
            <rFont val="돋움"/>
            <family val="3"/>
            <charset val="129"/>
          </rPr>
          <t>사용</t>
        </r>
        <r>
          <rPr>
            <b/>
            <sz val="9"/>
            <color indexed="81"/>
            <rFont val="Tahoma"/>
            <family val="2"/>
          </rPr>
          <t xml:space="preserve"> </t>
        </r>
        <r>
          <rPr>
            <b/>
            <sz val="9"/>
            <color indexed="81"/>
            <rFont val="돋움"/>
            <family val="3"/>
            <charset val="129"/>
          </rPr>
          <t>구분</t>
        </r>
        <r>
          <rPr>
            <b/>
            <sz val="9"/>
            <color indexed="81"/>
            <rFont val="Tahoma"/>
            <family val="2"/>
          </rPr>
          <t xml:space="preserve"> </t>
        </r>
        <r>
          <rPr>
            <b/>
            <sz val="9"/>
            <color indexed="81"/>
            <rFont val="돋움"/>
            <family val="3"/>
            <charset val="129"/>
          </rPr>
          <t>입력</t>
        </r>
        <r>
          <rPr>
            <b/>
            <sz val="9"/>
            <color indexed="81"/>
            <rFont val="Tahoma"/>
            <family val="2"/>
          </rPr>
          <t xml:space="preserve"> </t>
        </r>
        <r>
          <rPr>
            <b/>
            <sz val="9"/>
            <color indexed="81"/>
            <rFont val="돋움"/>
            <family val="3"/>
            <charset val="129"/>
          </rPr>
          <t>항목</t>
        </r>
        <r>
          <rPr>
            <b/>
            <sz val="9"/>
            <color indexed="81"/>
            <rFont val="Tahoma"/>
            <family val="2"/>
          </rPr>
          <t xml:space="preserve"> </t>
        </r>
        <r>
          <rPr>
            <b/>
            <sz val="9"/>
            <color indexed="81"/>
            <rFont val="돋움"/>
            <family val="3"/>
            <charset val="129"/>
          </rPr>
          <t>입니다</t>
        </r>
        <r>
          <rPr>
            <b/>
            <sz val="9"/>
            <color indexed="81"/>
            <rFont val="Tahoma"/>
            <family val="2"/>
          </rPr>
          <t>.</t>
        </r>
        <r>
          <rPr>
            <sz val="9"/>
            <color indexed="81"/>
            <rFont val="Tahoma"/>
            <family val="2"/>
          </rPr>
          <t xml:space="preserve">
</t>
        </r>
      </text>
    </comment>
    <comment ref="G10" authorId="0" shapeId="0" xr:uid="{2AFB6E1D-FB62-4E4C-96BF-763BFD670832}">
      <text>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 xml:space="preserve">) : </t>
        </r>
        <r>
          <rPr>
            <b/>
            <sz val="9"/>
            <color indexed="81"/>
            <rFont val="돋움"/>
            <family val="3"/>
            <charset val="129"/>
          </rPr>
          <t>선택시</t>
        </r>
        <r>
          <rPr>
            <b/>
            <sz val="9"/>
            <color indexed="81"/>
            <rFont val="Tahoma"/>
            <family val="2"/>
          </rPr>
          <t xml:space="preserve"> </t>
        </r>
        <r>
          <rPr>
            <b/>
            <sz val="9"/>
            <color indexed="81"/>
            <rFont val="돋움"/>
            <family val="3"/>
            <charset val="129"/>
          </rPr>
          <t>자동으로</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반영합니다</t>
        </r>
        <r>
          <rPr>
            <b/>
            <sz val="9"/>
            <color indexed="81"/>
            <rFont val="Tahoma"/>
            <family val="2"/>
          </rPr>
          <t>.
-</t>
        </r>
        <r>
          <rPr>
            <b/>
            <sz val="9"/>
            <color indexed="81"/>
            <rFont val="돋움"/>
            <family val="3"/>
            <charset val="129"/>
          </rPr>
          <t>자택</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자택주소를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&amp; </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t>
        </r>
        <r>
          <rPr>
            <b/>
            <sz val="9"/>
            <color indexed="81"/>
            <rFont val="돋움"/>
            <family val="3"/>
            <charset val="129"/>
          </rPr>
          <t>회사</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근무지를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&amp; </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t>
        </r>
        <r>
          <rPr>
            <b/>
            <sz val="9"/>
            <color indexed="81"/>
            <rFont val="돋움"/>
            <family val="3"/>
            <charset val="129"/>
          </rPr>
          <t>거래처</t>
        </r>
        <r>
          <rPr>
            <b/>
            <sz val="9"/>
            <color indexed="81"/>
            <rFont val="Tahoma"/>
            <family val="2"/>
          </rPr>
          <t xml:space="preserve">: </t>
        </r>
        <r>
          <rPr>
            <b/>
            <sz val="9"/>
            <color indexed="81"/>
            <rFont val="돋움"/>
            <family val="3"/>
            <charset val="129"/>
          </rPr>
          <t>거래처등록의</t>
        </r>
        <r>
          <rPr>
            <b/>
            <sz val="9"/>
            <color indexed="81"/>
            <rFont val="Tahoma"/>
            <family val="2"/>
          </rPr>
          <t xml:space="preserve"> </t>
        </r>
        <r>
          <rPr>
            <b/>
            <sz val="9"/>
            <color indexed="81"/>
            <rFont val="돋움"/>
            <family val="3"/>
            <charset val="129"/>
          </rPr>
          <t>주소를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입력</t>
        </r>
        <r>
          <rPr>
            <b/>
            <sz val="9"/>
            <color indexed="81"/>
            <rFont val="Tahoma"/>
            <family val="2"/>
          </rPr>
          <t>)
[</t>
        </r>
        <r>
          <rPr>
            <b/>
            <sz val="9"/>
            <color indexed="81"/>
            <rFont val="돋움"/>
            <family val="3"/>
            <charset val="129"/>
          </rPr>
          <t>참고</t>
        </r>
        <r>
          <rPr>
            <b/>
            <sz val="9"/>
            <color indexed="81"/>
            <rFont val="Tahoma"/>
            <family val="2"/>
          </rPr>
          <t>]</t>
        </r>
        <r>
          <rPr>
            <b/>
            <sz val="9"/>
            <color indexed="81"/>
            <rFont val="돋움"/>
            <family val="3"/>
            <charset val="129"/>
          </rPr>
          <t xml:space="preserve">
자택</t>
        </r>
        <r>
          <rPr>
            <b/>
            <sz val="9"/>
            <color indexed="81"/>
            <rFont val="Tahoma"/>
            <family val="2"/>
          </rPr>
          <t xml:space="preserve"> (</t>
        </r>
        <r>
          <rPr>
            <b/>
            <sz val="9"/>
            <color indexed="81"/>
            <rFont val="돋움"/>
            <family val="3"/>
            <charset val="129"/>
          </rPr>
          <t>부서사원등록</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주소가</t>
        </r>
        <r>
          <rPr>
            <b/>
            <sz val="9"/>
            <color indexed="81"/>
            <rFont val="Tahoma"/>
            <family val="2"/>
          </rPr>
          <t xml:space="preserve"> </t>
        </r>
        <r>
          <rPr>
            <b/>
            <sz val="9"/>
            <color indexed="81"/>
            <rFont val="돋움"/>
            <family val="3"/>
            <charset val="129"/>
          </rPr>
          <t>자동반영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r>
          <rPr>
            <b/>
            <sz val="9"/>
            <color indexed="81"/>
            <rFont val="돋움"/>
            <family val="3"/>
            <charset val="129"/>
          </rPr>
          <t>근무지</t>
        </r>
        <r>
          <rPr>
            <b/>
            <sz val="9"/>
            <color indexed="81"/>
            <rFont val="Tahoma"/>
            <family val="2"/>
          </rPr>
          <t>(</t>
        </r>
        <r>
          <rPr>
            <b/>
            <sz val="9"/>
            <color indexed="81"/>
            <rFont val="돋움"/>
            <family val="3"/>
            <charset val="129"/>
          </rPr>
          <t>업무용차량등록</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r>
          <rPr>
            <b/>
            <sz val="9"/>
            <color indexed="81"/>
            <rFont val="돋움"/>
            <family val="3"/>
            <charset val="129"/>
          </rPr>
          <t>거래처</t>
        </r>
        <r>
          <rPr>
            <b/>
            <sz val="9"/>
            <color indexed="81"/>
            <rFont val="Tahoma"/>
            <family val="2"/>
          </rPr>
          <t xml:space="preserve">: </t>
        </r>
        <r>
          <rPr>
            <b/>
            <sz val="9"/>
            <color indexed="81"/>
            <rFont val="돋움"/>
            <family val="3"/>
            <charset val="129"/>
          </rPr>
          <t>상호동일하게</t>
        </r>
        <r>
          <rPr>
            <b/>
            <sz val="9"/>
            <color indexed="81"/>
            <rFont val="Tahoma"/>
            <family val="2"/>
          </rPr>
          <t xml:space="preserve"> </t>
        </r>
        <r>
          <rPr>
            <b/>
            <sz val="9"/>
            <color indexed="81"/>
            <rFont val="돋움"/>
            <family val="3"/>
            <charset val="129"/>
          </rPr>
          <t>입력시</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text>
    </comment>
    <comment ref="H10" authorId="0" shapeId="0" xr:uid="{79F2441A-EEA9-4F64-B8C0-ACEFA2C95904}">
      <text>
        <r>
          <rPr>
            <b/>
            <sz val="9"/>
            <color indexed="81"/>
            <rFont val="돋움"/>
            <family val="3"/>
            <charset val="129"/>
          </rPr>
          <t>출발지명을</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자택</t>
        </r>
        <r>
          <rPr>
            <b/>
            <sz val="9"/>
            <color indexed="81"/>
            <rFont val="Tahoma"/>
            <family val="2"/>
          </rPr>
          <t>,</t>
        </r>
        <r>
          <rPr>
            <b/>
            <sz val="9"/>
            <color indexed="81"/>
            <rFont val="돋움"/>
            <family val="3"/>
            <charset val="129"/>
          </rPr>
          <t>회사</t>
        </r>
        <r>
          <rPr>
            <b/>
            <sz val="9"/>
            <color indexed="81"/>
            <rFont val="Tahoma"/>
            <family val="2"/>
          </rPr>
          <t xml:space="preserve"> </t>
        </r>
        <r>
          <rPr>
            <b/>
            <sz val="9"/>
            <color indexed="81"/>
            <rFont val="돋움"/>
            <family val="3"/>
            <charset val="129"/>
          </rPr>
          <t>선액시</t>
        </r>
        <r>
          <rPr>
            <b/>
            <sz val="9"/>
            <color indexed="81"/>
            <rFont val="Tahoma"/>
            <family val="2"/>
          </rPr>
          <t xml:space="preserve"> </t>
        </r>
        <r>
          <rPr>
            <b/>
            <sz val="9"/>
            <color indexed="81"/>
            <rFont val="돋움"/>
            <family val="3"/>
            <charset val="129"/>
          </rPr>
          <t>해당칸</t>
        </r>
        <r>
          <rPr>
            <b/>
            <sz val="9"/>
            <color indexed="81"/>
            <rFont val="Tahoma"/>
            <family val="2"/>
          </rPr>
          <t xml:space="preserve"> </t>
        </r>
        <r>
          <rPr>
            <b/>
            <sz val="9"/>
            <color indexed="81"/>
            <rFont val="돋움"/>
            <family val="3"/>
            <charset val="129"/>
          </rPr>
          <t xml:space="preserve">공백
</t>
        </r>
        <r>
          <rPr>
            <b/>
            <sz val="9"/>
            <color indexed="81"/>
            <rFont val="Tahoma"/>
            <family val="2"/>
          </rPr>
          <t>-</t>
        </r>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t>
        </r>
        <r>
          <rPr>
            <b/>
            <sz val="9"/>
            <color indexed="81"/>
            <rFont val="돋움"/>
            <family val="3"/>
            <charset val="129"/>
          </rPr>
          <t>거래처</t>
        </r>
        <r>
          <rPr>
            <b/>
            <sz val="9"/>
            <color indexed="81"/>
            <rFont val="Tahoma"/>
            <family val="2"/>
          </rPr>
          <t xml:space="preserve"> </t>
        </r>
        <r>
          <rPr>
            <b/>
            <sz val="9"/>
            <color indexed="81"/>
            <rFont val="돋움"/>
            <family val="3"/>
            <charset val="129"/>
          </rPr>
          <t>선택시</t>
        </r>
        <r>
          <rPr>
            <b/>
            <sz val="9"/>
            <color indexed="81"/>
            <rFont val="Tahoma"/>
            <family val="2"/>
          </rPr>
          <t xml:space="preserve"> </t>
        </r>
        <r>
          <rPr>
            <b/>
            <sz val="9"/>
            <color indexed="81"/>
            <rFont val="돋움"/>
            <family val="3"/>
            <charset val="129"/>
          </rPr>
          <t>거래처명</t>
        </r>
        <r>
          <rPr>
            <b/>
            <sz val="9"/>
            <color indexed="81"/>
            <rFont val="Tahoma"/>
            <family val="2"/>
          </rPr>
          <t xml:space="preserve"> </t>
        </r>
        <r>
          <rPr>
            <b/>
            <sz val="9"/>
            <color indexed="81"/>
            <rFont val="돋움"/>
            <family val="3"/>
            <charset val="129"/>
          </rPr>
          <t>입력</t>
        </r>
        <r>
          <rPr>
            <sz val="9"/>
            <color indexed="81"/>
            <rFont val="Tahoma"/>
            <family val="2"/>
          </rPr>
          <t xml:space="preserve">
</t>
        </r>
      </text>
    </comment>
    <comment ref="I10" authorId="0" shapeId="0" xr:uid="{2AE83AD0-01A5-4D54-9106-F44C3915C5E1}">
      <text>
        <r>
          <rPr>
            <b/>
            <sz val="9"/>
            <color indexed="81"/>
            <rFont val="돋움"/>
            <family val="3"/>
            <charset val="129"/>
          </rPr>
          <t>출발지주소를</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동</t>
        </r>
        <r>
          <rPr>
            <b/>
            <sz val="9"/>
            <color indexed="81"/>
            <rFont val="Tahoma"/>
            <family val="2"/>
          </rPr>
          <t>,</t>
        </r>
        <r>
          <rPr>
            <b/>
            <sz val="9"/>
            <color indexed="81"/>
            <rFont val="돋움"/>
            <family val="3"/>
            <charset val="129"/>
          </rPr>
          <t>도로명까지</t>
        </r>
        <r>
          <rPr>
            <b/>
            <sz val="9"/>
            <color indexed="81"/>
            <rFont val="Tahoma"/>
            <family val="2"/>
          </rPr>
          <t xml:space="preserve"> </t>
        </r>
        <r>
          <rPr>
            <b/>
            <sz val="9"/>
            <color indexed="81"/>
            <rFont val="돋움"/>
            <family val="3"/>
            <charset val="129"/>
          </rPr>
          <t>필수입력</t>
        </r>
        <r>
          <rPr>
            <b/>
            <sz val="9"/>
            <color indexed="81"/>
            <rFont val="Tahoma"/>
            <family val="2"/>
          </rPr>
          <t>)</t>
        </r>
        <r>
          <rPr>
            <sz val="9"/>
            <color indexed="81"/>
            <rFont val="Tahoma"/>
            <family val="2"/>
          </rPr>
          <t xml:space="preserve">
</t>
        </r>
      </text>
    </comment>
    <comment ref="J10" authorId="0" shapeId="0" xr:uid="{DEC14F3E-4A24-4950-B5A2-48B0CD9FD65E}">
      <text>
        <r>
          <rPr>
            <b/>
            <sz val="8"/>
            <color indexed="81"/>
            <rFont val="돋움"/>
            <family val="3"/>
            <charset val="129"/>
          </rPr>
          <t>분류(출) : 선택시 자동으로 주소 반영합니다.
-자택: 사원의 자택주소를 반영합니다.(출발지명 &amp; 주소 미입력)
-회사: 사원의 근무지를 반영합니다.(출발지명 &amp; 주소 미입력)
-거래처: 거래처등록의 주소를 반영합니다.(출발지명 ,주소 입력)
[참고]
자택 (부서사원등록 사원의 주소가 자동반영[주소 미입력]
근무지(업무용차량등록) 주소 자동 반영[주소 미입력]
거래처: 상호동일하게 입력시- 주소 자동 반영[주소 미입력]</t>
        </r>
        <r>
          <rPr>
            <sz val="8"/>
            <color indexed="81"/>
            <rFont val="Tahoma"/>
            <family val="2"/>
          </rPr>
          <t xml:space="preserve">
</t>
        </r>
      </text>
    </comment>
    <comment ref="K10" authorId="0" shapeId="0" xr:uid="{125D3490-93B3-48D2-9ABF-1A70296F1348}">
      <text>
        <r>
          <rPr>
            <b/>
            <sz val="9"/>
            <color indexed="81"/>
            <rFont val="돋움"/>
            <family val="3"/>
            <charset val="129"/>
          </rPr>
          <t>도착지명을</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분류</t>
        </r>
        <r>
          <rPr>
            <b/>
            <sz val="9"/>
            <color indexed="81"/>
            <rFont val="Tahoma"/>
            <family val="2"/>
          </rPr>
          <t>(</t>
        </r>
        <r>
          <rPr>
            <b/>
            <sz val="9"/>
            <color indexed="81"/>
            <rFont val="돋움"/>
            <family val="3"/>
            <charset val="129"/>
          </rPr>
          <t>도</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자택</t>
        </r>
        <r>
          <rPr>
            <b/>
            <sz val="9"/>
            <color indexed="81"/>
            <rFont val="Tahoma"/>
            <family val="2"/>
          </rPr>
          <t>,</t>
        </r>
        <r>
          <rPr>
            <b/>
            <sz val="9"/>
            <color indexed="81"/>
            <rFont val="돋움"/>
            <family val="3"/>
            <charset val="129"/>
          </rPr>
          <t>회사</t>
        </r>
        <r>
          <rPr>
            <b/>
            <sz val="9"/>
            <color indexed="81"/>
            <rFont val="Tahoma"/>
            <family val="2"/>
          </rPr>
          <t xml:space="preserve"> </t>
        </r>
        <r>
          <rPr>
            <b/>
            <sz val="9"/>
            <color indexed="81"/>
            <rFont val="돋움"/>
            <family val="3"/>
            <charset val="129"/>
          </rPr>
          <t>선액시</t>
        </r>
        <r>
          <rPr>
            <b/>
            <sz val="9"/>
            <color indexed="81"/>
            <rFont val="Tahoma"/>
            <family val="2"/>
          </rPr>
          <t xml:space="preserve"> </t>
        </r>
        <r>
          <rPr>
            <b/>
            <sz val="9"/>
            <color indexed="81"/>
            <rFont val="돋움"/>
            <family val="3"/>
            <charset val="129"/>
          </rPr>
          <t>해당칸</t>
        </r>
        <r>
          <rPr>
            <b/>
            <sz val="9"/>
            <color indexed="81"/>
            <rFont val="Tahoma"/>
            <family val="2"/>
          </rPr>
          <t xml:space="preserve"> </t>
        </r>
        <r>
          <rPr>
            <b/>
            <sz val="9"/>
            <color indexed="81"/>
            <rFont val="돋움"/>
            <family val="3"/>
            <charset val="129"/>
          </rPr>
          <t xml:space="preserve">공백
</t>
        </r>
        <r>
          <rPr>
            <b/>
            <sz val="9"/>
            <color indexed="81"/>
            <rFont val="Tahoma"/>
            <family val="2"/>
          </rPr>
          <t>-</t>
        </r>
        <r>
          <rPr>
            <b/>
            <sz val="9"/>
            <color indexed="81"/>
            <rFont val="돋움"/>
            <family val="3"/>
            <charset val="129"/>
          </rPr>
          <t>분류</t>
        </r>
        <r>
          <rPr>
            <b/>
            <sz val="9"/>
            <color indexed="81"/>
            <rFont val="Tahoma"/>
            <family val="2"/>
          </rPr>
          <t>(</t>
        </r>
        <r>
          <rPr>
            <b/>
            <sz val="9"/>
            <color indexed="81"/>
            <rFont val="돋움"/>
            <family val="3"/>
            <charset val="129"/>
          </rPr>
          <t>도</t>
        </r>
        <r>
          <rPr>
            <b/>
            <sz val="9"/>
            <color indexed="81"/>
            <rFont val="Tahoma"/>
            <family val="2"/>
          </rPr>
          <t>)</t>
        </r>
        <r>
          <rPr>
            <b/>
            <sz val="9"/>
            <color indexed="81"/>
            <rFont val="돋움"/>
            <family val="3"/>
            <charset val="129"/>
          </rPr>
          <t>거래처</t>
        </r>
        <r>
          <rPr>
            <b/>
            <sz val="9"/>
            <color indexed="81"/>
            <rFont val="Tahoma"/>
            <family val="2"/>
          </rPr>
          <t xml:space="preserve"> </t>
        </r>
        <r>
          <rPr>
            <b/>
            <sz val="9"/>
            <color indexed="81"/>
            <rFont val="돋움"/>
            <family val="3"/>
            <charset val="129"/>
          </rPr>
          <t>선택시</t>
        </r>
        <r>
          <rPr>
            <b/>
            <sz val="9"/>
            <color indexed="81"/>
            <rFont val="Tahoma"/>
            <family val="2"/>
          </rPr>
          <t xml:space="preserve"> </t>
        </r>
        <r>
          <rPr>
            <b/>
            <sz val="9"/>
            <color indexed="81"/>
            <rFont val="돋움"/>
            <family val="3"/>
            <charset val="129"/>
          </rPr>
          <t>거래처명</t>
        </r>
        <r>
          <rPr>
            <b/>
            <sz val="9"/>
            <color indexed="81"/>
            <rFont val="Tahoma"/>
            <family val="2"/>
          </rPr>
          <t xml:space="preserve"> </t>
        </r>
        <r>
          <rPr>
            <b/>
            <sz val="9"/>
            <color indexed="81"/>
            <rFont val="돋움"/>
            <family val="3"/>
            <charset val="129"/>
          </rPr>
          <t>입력</t>
        </r>
      </text>
    </comment>
    <comment ref="L10" authorId="0" shapeId="0" xr:uid="{A93148B0-15D4-4A9E-BFCC-D8EE1EAE0E19}">
      <text>
        <r>
          <rPr>
            <sz val="9"/>
            <color indexed="81"/>
            <rFont val="돋움"/>
            <family val="3"/>
            <charset val="129"/>
          </rPr>
          <t>도착지</t>
        </r>
        <r>
          <rPr>
            <sz val="9"/>
            <color indexed="81"/>
            <rFont val="Tahoma"/>
            <family val="2"/>
          </rPr>
          <t xml:space="preserve"> </t>
        </r>
        <r>
          <rPr>
            <sz val="9"/>
            <color indexed="81"/>
            <rFont val="돋움"/>
            <family val="3"/>
            <charset val="129"/>
          </rPr>
          <t>주소를</t>
        </r>
        <r>
          <rPr>
            <sz val="9"/>
            <color indexed="81"/>
            <rFont val="Tahoma"/>
            <family val="2"/>
          </rPr>
          <t xml:space="preserve"> </t>
        </r>
        <r>
          <rPr>
            <sz val="9"/>
            <color indexed="81"/>
            <rFont val="돋움"/>
            <family val="3"/>
            <charset val="129"/>
          </rPr>
          <t>입력합니다</t>
        </r>
        <r>
          <rPr>
            <sz val="9"/>
            <color indexed="81"/>
            <rFont val="Tahoma"/>
            <family val="2"/>
          </rPr>
          <t>.
 (</t>
        </r>
        <r>
          <rPr>
            <sz val="9"/>
            <color indexed="81"/>
            <rFont val="돋움"/>
            <family val="3"/>
            <charset val="129"/>
          </rPr>
          <t>동</t>
        </r>
        <r>
          <rPr>
            <sz val="9"/>
            <color indexed="81"/>
            <rFont val="Tahoma"/>
            <family val="2"/>
          </rPr>
          <t>/</t>
        </r>
        <r>
          <rPr>
            <sz val="9"/>
            <color indexed="81"/>
            <rFont val="돋움"/>
            <family val="3"/>
            <charset val="129"/>
          </rPr>
          <t>도로명까지</t>
        </r>
        <r>
          <rPr>
            <sz val="9"/>
            <color indexed="81"/>
            <rFont val="Tahoma"/>
            <family val="2"/>
          </rPr>
          <t xml:space="preserve"> </t>
        </r>
        <r>
          <rPr>
            <sz val="9"/>
            <color indexed="81"/>
            <rFont val="돋움"/>
            <family val="3"/>
            <charset val="129"/>
          </rPr>
          <t>필수입력</t>
        </r>
        <r>
          <rPr>
            <sz val="9"/>
            <color indexed="81"/>
            <rFont val="Tahoma"/>
            <family val="2"/>
          </rPr>
          <t>)</t>
        </r>
      </text>
    </comment>
    <comment ref="M10" authorId="0" shapeId="0" xr:uid="{02205FB9-7DB2-4DFC-89AA-2FF09245DD08}">
      <text>
        <r>
          <rPr>
            <b/>
            <sz val="9"/>
            <color indexed="81"/>
            <rFont val="돋움"/>
            <family val="3"/>
            <charset val="129"/>
          </rPr>
          <t>주행</t>
        </r>
        <r>
          <rPr>
            <b/>
            <sz val="9"/>
            <color indexed="81"/>
            <rFont val="Tahoma"/>
            <family val="2"/>
          </rPr>
          <t xml:space="preserve">km: </t>
        </r>
        <r>
          <rPr>
            <b/>
            <sz val="9"/>
            <color indexed="81"/>
            <rFont val="돋움"/>
            <family val="3"/>
            <charset val="129"/>
          </rPr>
          <t>필수</t>
        </r>
        <r>
          <rPr>
            <b/>
            <sz val="9"/>
            <color indexed="81"/>
            <rFont val="Tahoma"/>
            <family val="2"/>
          </rPr>
          <t xml:space="preserve"> </t>
        </r>
        <r>
          <rPr>
            <b/>
            <sz val="9"/>
            <color indexed="81"/>
            <rFont val="돋움"/>
            <family val="3"/>
            <charset val="129"/>
          </rPr>
          <t>입력사항입니다</t>
        </r>
        <r>
          <rPr>
            <b/>
            <sz val="9"/>
            <color indexed="81"/>
            <rFont val="Tahoma"/>
            <family val="2"/>
          </rPr>
          <t>.
(</t>
        </r>
        <r>
          <rPr>
            <b/>
            <sz val="9"/>
            <color indexed="81"/>
            <rFont val="돋움"/>
            <family val="3"/>
            <charset val="129"/>
          </rPr>
          <t>소수점</t>
        </r>
        <r>
          <rPr>
            <b/>
            <sz val="9"/>
            <color indexed="81"/>
            <rFont val="Tahoma"/>
            <family val="2"/>
          </rPr>
          <t xml:space="preserve"> </t>
        </r>
        <r>
          <rPr>
            <b/>
            <sz val="9"/>
            <color indexed="81"/>
            <rFont val="돋움"/>
            <family val="3"/>
            <charset val="129"/>
          </rPr>
          <t>입력불가</t>
        </r>
        <r>
          <rPr>
            <b/>
            <sz val="9"/>
            <color indexed="81"/>
            <rFont val="Tahoma"/>
            <family val="2"/>
          </rPr>
          <t xml:space="preserve">)
</t>
        </r>
      </text>
    </comment>
  </commentList>
</comments>
</file>

<file path=xl/sharedStrings.xml><?xml version="1.0" encoding="utf-8"?>
<sst xmlns="http://schemas.openxmlformats.org/spreadsheetml/2006/main" count="870" uniqueCount="691">
  <si>
    <t>②
차종</t>
    <phoneticPr fontId="4" type="noConversion"/>
  </si>
  <si>
    <t>③
임차
여부</t>
    <phoneticPr fontId="4" type="noConversion"/>
  </si>
  <si>
    <t>④
보험
가입
여부</t>
    <phoneticPr fontId="4" type="noConversion"/>
  </si>
  <si>
    <t>⑤
총주행
거   리
(km)</t>
    <phoneticPr fontId="4" type="noConversion"/>
  </si>
  <si>
    <r>
      <t xml:space="preserve">⑥
</t>
    </r>
    <r>
      <rPr>
        <sz val="10"/>
        <color indexed="8"/>
        <rFont val="맑은 고딕"/>
        <family val="3"/>
        <charset val="129"/>
      </rPr>
      <t>업무용
사용거리</t>
    </r>
    <r>
      <rPr>
        <sz val="11"/>
        <color theme="1"/>
        <rFont val="맑은 고딕"/>
        <family val="3"/>
        <charset val="129"/>
        <scheme val="minor"/>
      </rPr>
      <t xml:space="preserve">
(km)</t>
    </r>
    <phoneticPr fontId="4" type="noConversion"/>
  </si>
  <si>
    <t>⑨감가
상각비</t>
    <phoneticPr fontId="4" type="noConversion"/>
  </si>
  <si>
    <t>⑪감가상각
비상당액</t>
    <phoneticPr fontId="4" type="noConversion"/>
  </si>
  <si>
    <t>17.합계</t>
    <phoneticPr fontId="4" type="noConversion"/>
  </si>
  <si>
    <t>①
차량
번호</t>
    <phoneticPr fontId="4" type="noConversion"/>
  </si>
  <si>
    <r>
      <t xml:space="preserve">⑦
</t>
    </r>
    <r>
      <rPr>
        <sz val="10"/>
        <color indexed="8"/>
        <rFont val="맑은 고딕"/>
        <family val="3"/>
        <charset val="129"/>
      </rPr>
      <t xml:space="preserve">업 무
</t>
    </r>
    <r>
      <rPr>
        <sz val="6"/>
        <color indexed="8"/>
        <rFont val="맑은 고딕"/>
        <family val="3"/>
        <charset val="129"/>
      </rPr>
      <t>사용비율</t>
    </r>
    <r>
      <rPr>
        <sz val="10"/>
        <color indexed="8"/>
        <rFont val="맑은 고딕"/>
        <family val="3"/>
        <charset val="129"/>
      </rPr>
      <t xml:space="preserve">
</t>
    </r>
    <r>
      <rPr>
        <sz val="8"/>
        <color indexed="8"/>
        <rFont val="맑은 고딕"/>
        <family val="3"/>
        <charset val="129"/>
      </rPr>
      <t>(⑥/⑤)</t>
    </r>
    <phoneticPr fontId="4" type="noConversion"/>
  </si>
  <si>
    <t>2. 업무용승용차 관련비용 손금불산입 계산</t>
    <phoneticPr fontId="4" type="noConversion"/>
  </si>
  <si>
    <t>19. 업무사용금액</t>
    <phoneticPr fontId="4" type="noConversion"/>
  </si>
  <si>
    <t>20. 업무외사용금액</t>
    <phoneticPr fontId="4" type="noConversion"/>
  </si>
  <si>
    <t>21. 감가상각비
(상당액)
[( ⑨또는⑪)×⑦)]</t>
    <phoneticPr fontId="4" type="noConversion"/>
  </si>
  <si>
    <t>23. 관련비용
[(17.-9. 또는-11.)
×⑦)]</t>
    <phoneticPr fontId="4" type="noConversion"/>
  </si>
  <si>
    <t>23. 합계
(21.+22.)</t>
    <phoneticPr fontId="4" type="noConversion"/>
  </si>
  <si>
    <t>24.감가상각비
(상당액)
(⑨-21. 또는 ⑪-21.)</t>
    <phoneticPr fontId="4" type="noConversion"/>
  </si>
  <si>
    <t>25.관련비용
[(17.-⑨. 또는 -⑪)
-22.]</t>
    <phoneticPr fontId="4" type="noConversion"/>
  </si>
  <si>
    <t>26. 합계
(24.+25.)</t>
    <phoneticPr fontId="4" type="noConversion"/>
  </si>
  <si>
    <t>27.감가상각비
(상당액)
한도초과금액
(21.-800만원)</t>
    <phoneticPr fontId="4" type="noConversion"/>
  </si>
  <si>
    <t>28.손금불산입
합계
(26.+27.)</t>
    <phoneticPr fontId="4" type="noConversion"/>
  </si>
  <si>
    <t>29.손금산입
합계
(17.-28.)</t>
    <phoneticPr fontId="4" type="noConversion"/>
  </si>
  <si>
    <t>17.합계</t>
    <phoneticPr fontId="4" type="noConversion"/>
  </si>
  <si>
    <t>30.합계</t>
    <phoneticPr fontId="4" type="noConversion"/>
  </si>
  <si>
    <t>사  업
연  도</t>
    <phoneticPr fontId="4" type="noConversion"/>
  </si>
  <si>
    <t>~</t>
    <phoneticPr fontId="4" type="noConversion"/>
  </si>
  <si>
    <t>업무용승용차 관련비용 명세서</t>
    <phoneticPr fontId="4" type="noConversion"/>
  </si>
  <si>
    <t>법인명</t>
    <phoneticPr fontId="4" type="noConversion"/>
  </si>
  <si>
    <t>사업자등록번호</t>
    <phoneticPr fontId="4" type="noConversion"/>
  </si>
  <si>
    <t xml:space="preserve">■ 법인세법 시행규칙 [별지 제29호서식] &lt;신설 2016...&gt; </t>
    <phoneticPr fontId="4" type="noConversion"/>
  </si>
  <si>
    <t>1. 업무용 사용비율 및 업무용승용차 관련비용 명세</t>
    <phoneticPr fontId="4" type="noConversion"/>
  </si>
  <si>
    <t>(1쪽)</t>
    <phoneticPr fontId="4" type="noConversion"/>
  </si>
  <si>
    <t>(2쪽)</t>
    <phoneticPr fontId="4" type="noConversion"/>
  </si>
  <si>
    <t>3. 감가상각비(상당액) 한도초과금액 이월명세</t>
    <phoneticPr fontId="4" type="noConversion"/>
  </si>
  <si>
    <t>36.감가상각비(상당액)
 한도초과금액 누계</t>
    <phoneticPr fontId="4" type="noConversion"/>
  </si>
  <si>
    <t>37.손금추인(산입)액</t>
    <phoneticPr fontId="4" type="noConversion"/>
  </si>
  <si>
    <t>35.당기 감가상각비(상당액)
 한도초과금액</t>
    <phoneticPr fontId="4" type="noConversion"/>
  </si>
  <si>
    <t>34.전기이월액</t>
    <phoneticPr fontId="4" type="noConversion"/>
  </si>
  <si>
    <t>33.취득일
(임차기간)</t>
    <phoneticPr fontId="4" type="noConversion"/>
  </si>
  <si>
    <t>32.차종</t>
    <phoneticPr fontId="4" type="noConversion"/>
  </si>
  <si>
    <t>31.차 량
   번 호</t>
    <phoneticPr fontId="4" type="noConversion"/>
  </si>
  <si>
    <t>38. 합계</t>
    <phoneticPr fontId="4" type="noConversion"/>
  </si>
  <si>
    <t>38.차기이월액(35.-37.)</t>
    <phoneticPr fontId="4" type="noConversion"/>
  </si>
  <si>
    <t>4. 업무용승용차 처분손실 및 한도초과금액 손금불산입액 계산</t>
    <phoneticPr fontId="4" type="noConversion"/>
  </si>
  <si>
    <t>39.
차량
번호</t>
    <phoneticPr fontId="4" type="noConversion"/>
  </si>
  <si>
    <t>40.양도가액</t>
    <phoneticPr fontId="4" type="noConversion"/>
  </si>
  <si>
    <t>41.세무상 장부가액</t>
    <phoneticPr fontId="4" type="noConversion"/>
  </si>
  <si>
    <t>42.취득가액</t>
    <phoneticPr fontId="4" type="noConversion"/>
  </si>
  <si>
    <t>43.감가상각비 누계액</t>
    <phoneticPr fontId="4" type="noConversion"/>
  </si>
  <si>
    <t>44.감가상각비한도초과금액 차기이월액
(=38.)</t>
    <phoneticPr fontId="4" type="noConversion"/>
  </si>
  <si>
    <t>45.합계
(42.-43.+44.)</t>
    <phoneticPr fontId="4" type="noConversion"/>
  </si>
  <si>
    <t>46.처분손실
(40.-45.&lt;0)</t>
    <phoneticPr fontId="4" type="noConversion"/>
  </si>
  <si>
    <t>47.처분손실 한도초과
금액 손금불산입
(46.-800만원)</t>
    <phoneticPr fontId="4" type="noConversion"/>
  </si>
  <si>
    <t>48.합계</t>
    <phoneticPr fontId="4" type="noConversion"/>
  </si>
  <si>
    <t>5. 업무용승용차 처분손실 한도초과금액 이월명세</t>
    <phoneticPr fontId="4" type="noConversion"/>
  </si>
  <si>
    <t>49.차 량
   번 호</t>
    <phoneticPr fontId="4" type="noConversion"/>
  </si>
  <si>
    <t>50.차종</t>
    <phoneticPr fontId="4" type="noConversion"/>
  </si>
  <si>
    <t>51.처분일</t>
    <phoneticPr fontId="4" type="noConversion"/>
  </si>
  <si>
    <t>52.전기이월액</t>
    <phoneticPr fontId="4" type="noConversion"/>
  </si>
  <si>
    <t>53.손금산입액(800만원 한도)</t>
    <phoneticPr fontId="4" type="noConversion"/>
  </si>
  <si>
    <t>54.차기이월액
(52.-53.)</t>
    <phoneticPr fontId="4" type="noConversion"/>
  </si>
  <si>
    <t>선우회계법인</t>
    <phoneticPr fontId="4" type="noConversion"/>
  </si>
  <si>
    <t>【업무용승용차 운행기록부에 관한 별지 서식】&lt;2016.4.1. 제정&gt;</t>
    <phoneticPr fontId="4" type="noConversion"/>
  </si>
  <si>
    <t>과 세 기 간</t>
    <phoneticPr fontId="4" type="noConversion"/>
  </si>
  <si>
    <t>사업자등록번호</t>
    <phoneticPr fontId="4" type="noConversion"/>
  </si>
  <si>
    <t>상     호     명</t>
    <phoneticPr fontId="4" type="noConversion"/>
  </si>
  <si>
    <t>1. 기본정보</t>
    <phoneticPr fontId="4" type="noConversion"/>
  </si>
  <si>
    <t>②자동차등록번호</t>
    <phoneticPr fontId="4" type="noConversion"/>
  </si>
  <si>
    <t>2. 업무용 사용비율 계산</t>
    <phoneticPr fontId="4" type="noConversion"/>
  </si>
  <si>
    <t>③사용
  일자</t>
    <phoneticPr fontId="4" type="noConversion"/>
  </si>
  <si>
    <t>요
일</t>
    <phoneticPr fontId="4" type="noConversion"/>
  </si>
  <si>
    <t>부서
(직책)</t>
    <phoneticPr fontId="4" type="noConversion"/>
  </si>
  <si>
    <t>성명</t>
    <phoneticPr fontId="4" type="noConversion"/>
  </si>
  <si>
    <t>⑥주행 후
계기판의 거리(㎞)</t>
    <phoneticPr fontId="4" type="noConversion"/>
  </si>
  <si>
    <t>⑦주행거리(㎞)</t>
    <phoneticPr fontId="4" type="noConversion"/>
  </si>
  <si>
    <t>⑤주행 전
계기판의 거리(㎞)</t>
    <phoneticPr fontId="4" type="noConversion"/>
  </si>
  <si>
    <t>업무용 사용거리(㎞)</t>
    <phoneticPr fontId="4" type="noConversion"/>
  </si>
  <si>
    <t>⑧출․퇴근용(㎞)</t>
    <phoneticPr fontId="4" type="noConversion"/>
  </si>
  <si>
    <t>⑨일반 업무용(㎞)</t>
    <phoneticPr fontId="4" type="noConversion"/>
  </si>
  <si>
    <t>④사용자</t>
    <phoneticPr fontId="4" type="noConversion"/>
  </si>
  <si>
    <t>운 행       내 역</t>
    <phoneticPr fontId="4" type="noConversion"/>
  </si>
  <si>
    <t>43오1234</t>
    <phoneticPr fontId="4" type="noConversion"/>
  </si>
  <si>
    <t>영업팀(팀장)</t>
    <phoneticPr fontId="4" type="noConversion"/>
  </si>
  <si>
    <t>주황규</t>
    <phoneticPr fontId="4" type="noConversion"/>
  </si>
  <si>
    <t>임직원전용보험가입일</t>
    <phoneticPr fontId="4" type="noConversion"/>
  </si>
  <si>
    <t>AOA설현거래처방문</t>
    <phoneticPr fontId="4" type="noConversion"/>
  </si>
  <si>
    <t>⑪과세기간 총주행 거리(㎞)</t>
    <phoneticPr fontId="4" type="noConversion"/>
  </si>
  <si>
    <t>⑫과세기간 업무용 사용거리(㎞)</t>
    <phoneticPr fontId="4" type="noConversion"/>
  </si>
  <si>
    <t>⑬업무사용비율(⑫/⑪)</t>
    <phoneticPr fontId="4" type="noConversion"/>
  </si>
  <si>
    <t>부칙(2016. 4. 1. 국세청 고시 제2016-13호)</t>
    <phoneticPr fontId="4" type="noConversion"/>
  </si>
  <si>
    <t>제1조(시행일) 이 고시는 고시한 날부터 시행한다.</t>
    <phoneticPr fontId="4" type="noConversion"/>
  </si>
  <si>
    <t>제2조(적용례) 이 고시는 고시한 날 이후 발생하는 업무용승용차 취득․유지함으로써 생기는 비용분부터 적용한다.</t>
    <phoneticPr fontId="4" type="noConversion"/>
  </si>
  <si>
    <t xml:space="preserve">제3조(경과규정) 이 고시 시행 전 ’16. 1. 1.～’16. 3. 31.까지 업무용승용차를 운행한 기록에 대하여는 관련 증빙서류를 보관하고, 「업무용승용차 운행기록부」를 작성할 수 있다. </t>
    <phoneticPr fontId="4" type="noConversion"/>
  </si>
  <si>
    <t>⑩비 고
(운행내역)</t>
    <phoneticPr fontId="4" type="noConversion"/>
  </si>
  <si>
    <t>제3조(업무목적 소명) 해당 개인사업자는 과세관청의 요청시 업무용승용차 관리 규정, 출장명령서 등을 통하여 업무목적을 소명하여야 한다.</t>
    <phoneticPr fontId="4" type="noConversion"/>
  </si>
  <si>
    <t xml:space="preserve">Q.업무용승용차과세합리화 소득처분 </t>
    <phoneticPr fontId="4" type="noConversion"/>
  </si>
  <si>
    <t>2016.01.01.~ 부터 적용되는 업무용승용차 관련 비용 중 사적사용분 소득처분에 대해 의문</t>
    <phoneticPr fontId="4" type="noConversion"/>
  </si>
  <si>
    <t>사항이 있어 질문드립니다.</t>
    <phoneticPr fontId="4" type="noConversion"/>
  </si>
  <si>
    <t xml:space="preserve">◈ 업무용승용차 관련비용 중 사적사용분 소득처분(법령§106) </t>
    <phoneticPr fontId="4" type="noConversion"/>
  </si>
  <si>
    <t xml:space="preserve">현행 </t>
    <phoneticPr fontId="4" type="noConversion"/>
  </si>
  <si>
    <t xml:space="preserve">○ 세무조정상 익금산입액이 사회에 유출된 경우 </t>
    <phoneticPr fontId="4" type="noConversion"/>
  </si>
  <si>
    <t xml:space="preserve">귀속자에 따라 소득처분(귀속자가 불분명한 경우 대표자 상여) </t>
    <phoneticPr fontId="4" type="noConversion"/>
  </si>
  <si>
    <t xml:space="preserve">- 주주 : 배당 </t>
    <phoneticPr fontId="4" type="noConversion"/>
  </si>
  <si>
    <t xml:space="preserve">- 법인 또는 사업을 영위하는 개인 : 기타사외유출 </t>
    <phoneticPr fontId="4" type="noConversion"/>
  </si>
  <si>
    <t xml:space="preserve">- 임원·사용인 : 상여 </t>
    <phoneticPr fontId="4" type="noConversion"/>
  </si>
  <si>
    <t xml:space="preserve">- 그 외의 자 : 기타소득 </t>
    <phoneticPr fontId="4" type="noConversion"/>
  </si>
  <si>
    <t xml:space="preserve">개정 </t>
    <phoneticPr fontId="4" type="noConversion"/>
  </si>
  <si>
    <t xml:space="preserve">○소득 처분 대상에 업무용 승용차 관련 비용으로 사적사용에 따른 손금불산입액 포함 </t>
    <phoneticPr fontId="4" type="noConversion"/>
  </si>
  <si>
    <t xml:space="preserve">&lt;이유&gt; 업무용 승용차 관련비용으로 업무용 사용금액으로 인정받지 못하여 손금불산입하는 </t>
    <phoneticPr fontId="4" type="noConversion"/>
  </si>
  <si>
    <t xml:space="preserve">           경우 상여 등을 소득 처분됨을 명확화 </t>
    <phoneticPr fontId="4" type="noConversion"/>
  </si>
  <si>
    <t>질문&gt; 만약 감가상각비 등 가액이 30,000,000원, 차량유류비 5,000,000원, 업무사용비율 : 70% 일때</t>
    <phoneticPr fontId="4" type="noConversion"/>
  </si>
  <si>
    <t xml:space="preserve">         업무사용 감가상각비등은 21,000,000원, 사적사용분 감가상각비등은 9,000,000원, </t>
    <phoneticPr fontId="4" type="noConversion"/>
  </si>
  <si>
    <t xml:space="preserve">         업무사용 차량유지비는 3,500,000원, 사적사용분 차량유지비는 1,500,000원이다. </t>
    <phoneticPr fontId="4" type="noConversion"/>
  </si>
  <si>
    <t xml:space="preserve">         이때 세무조정은 아래의 ①과 ②처럼 세무조정이 되며 감가상각비 등 손금불산입액 및 차량</t>
    <phoneticPr fontId="4" type="noConversion"/>
  </si>
  <si>
    <t xml:space="preserve">         유지비 손금불산입액은 소득처분 상여로  하여 해당자의 소득으로 합산하여 원천징수를 하는 것이 맞나요? </t>
    <phoneticPr fontId="4" type="noConversion"/>
  </si>
  <si>
    <t xml:space="preserve">①. 감가상각비 등에 대한 세무조정 </t>
    <phoneticPr fontId="4" type="noConversion"/>
  </si>
  <si>
    <t xml:space="preserve">②. 차량유지비에 대한 세무조정 </t>
    <phoneticPr fontId="4" type="noConversion"/>
  </si>
  <si>
    <t xml:space="preserve">위 ①과 ②의 손금불산입에 대한 명확한 소득처분에 대한 답변 부탁드립니다. </t>
    <phoneticPr fontId="4" type="noConversion"/>
  </si>
  <si>
    <t>A.답변:업무용승용차과세합리화 소득처분  답변일2016-03-24</t>
    <phoneticPr fontId="4" type="noConversion"/>
  </si>
  <si>
    <t xml:space="preserve">귀 질의가 임직원 전용 자동차 보험에 가입되어 있고 운행일지를 작성한 경우에 해당된다면 </t>
    <phoneticPr fontId="4" type="noConversion"/>
  </si>
  <si>
    <t>업무용승용차 관련비용에 업무사용비율을 적용하여 업무용 사용금액을 계산하고 업무용 사용금액 중</t>
    <phoneticPr fontId="4" type="noConversion"/>
  </si>
  <si>
    <t xml:space="preserve">감가상각비의 경우 800만원 초과분은 당해년도 손금 불산입하여 다음연도 이후로 이월 시키고, </t>
    <phoneticPr fontId="4" type="noConversion"/>
  </si>
  <si>
    <t xml:space="preserve">감가상각비를 제외한 업무용승용차 관련비용 중 사적사용분은 손금불산입하고 사외유출된 </t>
    <phoneticPr fontId="4" type="noConversion"/>
  </si>
  <si>
    <t>금액에 대해 귀속자에게 소득처분 하는 것이므로 귀 질의의 1번과 2번의 적용 사례가 타당</t>
    <phoneticPr fontId="4" type="noConversion"/>
  </si>
  <si>
    <t xml:space="preserve">한 것으로 사료됩니다. </t>
    <phoneticPr fontId="4" type="noConversion"/>
  </si>
  <si>
    <t>감가상각비</t>
    <phoneticPr fontId="4" type="noConversion"/>
  </si>
  <si>
    <t>차량유지비</t>
    <phoneticPr fontId="4" type="noConversion"/>
  </si>
  <si>
    <t>지출</t>
    <phoneticPr fontId="4" type="noConversion"/>
  </si>
  <si>
    <t>업무사용비율</t>
    <phoneticPr fontId="4" type="noConversion"/>
  </si>
  <si>
    <t>사적사용비율</t>
    <phoneticPr fontId="4" type="noConversion"/>
  </si>
  <si>
    <r>
      <t xml:space="preserve"> 손금산입 : 8,000,000원, 손금불산입: 13,000,000원(소득처분 : 유보), </t>
    </r>
    <r>
      <rPr>
        <b/>
        <sz val="11"/>
        <color indexed="10"/>
        <rFont val="맑은 고딕"/>
        <family val="3"/>
        <charset val="129"/>
      </rPr>
      <t xml:space="preserve">손금불산입 : 9,000,000원(소득처분 : 상여) </t>
    </r>
    <phoneticPr fontId="4" type="noConversion"/>
  </si>
  <si>
    <t>손금불산입 상여</t>
    <phoneticPr fontId="4" type="noConversion"/>
  </si>
  <si>
    <r>
      <t xml:space="preserve"> 손금산입 : 3,500,000원, </t>
    </r>
    <r>
      <rPr>
        <b/>
        <sz val="11"/>
        <color indexed="10"/>
        <rFont val="맑은 고딕"/>
        <family val="3"/>
        <charset val="129"/>
      </rPr>
      <t xml:space="preserve">손금불산입 : 1,500,000원(소득처분 : 상여) </t>
    </r>
    <phoneticPr fontId="4" type="noConversion"/>
  </si>
  <si>
    <t>한도</t>
    <phoneticPr fontId="4" type="noConversion"/>
  </si>
  <si>
    <t>보험기간</t>
    <phoneticPr fontId="4" type="noConversion"/>
  </si>
  <si>
    <t>임직원전용보험종료일</t>
    <phoneticPr fontId="4" type="noConversion"/>
  </si>
  <si>
    <t>캐피탈사 명</t>
    <phoneticPr fontId="4" type="noConversion"/>
  </si>
  <si>
    <t>모든비용을 각 법인차량별로 비용관리및 직원차량도 차량별로 관리해야 합니다.</t>
    <phoneticPr fontId="4" type="noConversion"/>
  </si>
  <si>
    <t>임차(캐피탈)시작일</t>
    <phoneticPr fontId="4" type="noConversion"/>
  </si>
  <si>
    <t>임차(캐피탈)종료일</t>
    <phoneticPr fontId="4" type="noConversion"/>
  </si>
  <si>
    <t>임차기간 및 대출 기간</t>
    <phoneticPr fontId="4" type="noConversion"/>
  </si>
  <si>
    <t>임차여부</t>
    <phoneticPr fontId="4" type="noConversion"/>
  </si>
  <si>
    <t>신한캐피탈</t>
    <phoneticPr fontId="4" type="noConversion"/>
  </si>
  <si>
    <r>
      <t xml:space="preserve">  ※ </t>
    </r>
    <r>
      <rPr>
        <b/>
        <sz val="11"/>
        <color indexed="36"/>
        <rFont val="굴림"/>
        <family val="3"/>
        <charset val="129"/>
      </rPr>
      <t>승용차 관련 비용</t>
    </r>
    <r>
      <rPr>
        <b/>
        <vertAlign val="superscript"/>
        <sz val="11"/>
        <color indexed="10"/>
        <rFont val="굴림"/>
        <family val="3"/>
        <charset val="129"/>
      </rPr>
      <t>★</t>
    </r>
    <r>
      <rPr>
        <sz val="11"/>
        <color indexed="8"/>
        <rFont val="굴림"/>
        <family val="3"/>
        <charset val="129"/>
      </rPr>
      <t>: 감가상각비, 임차료, 유류비, 자동차세, 보험료, 수리비, 통행료 등</t>
    </r>
    <phoneticPr fontId="4" type="noConversion"/>
  </si>
  <si>
    <t>거래처-매직캔(주)</t>
    <phoneticPr fontId="4" type="noConversion"/>
  </si>
  <si>
    <t>민원서류접수</t>
    <phoneticPr fontId="4" type="noConversion"/>
  </si>
  <si>
    <t>팀장</t>
    <phoneticPr fontId="4" type="noConversion"/>
  </si>
  <si>
    <t>천안시청</t>
    <phoneticPr fontId="4" type="noConversion"/>
  </si>
  <si>
    <t>312-85-12349</t>
    <phoneticPr fontId="4" type="noConversion"/>
  </si>
  <si>
    <t>법인신용카드</t>
    <phoneticPr fontId="4" type="noConversion"/>
  </si>
  <si>
    <t>2016년 상반기
자동차세</t>
    <phoneticPr fontId="4" type="noConversion"/>
  </si>
  <si>
    <t>천안시 서북구청</t>
    <phoneticPr fontId="4" type="noConversion"/>
  </si>
  <si>
    <t>총무</t>
    <phoneticPr fontId="4" type="noConversion"/>
  </si>
  <si>
    <t>312-85-12348</t>
    <phoneticPr fontId="4" type="noConversion"/>
  </si>
  <si>
    <t>동부화재보험</t>
    <phoneticPr fontId="4" type="noConversion"/>
  </si>
  <si>
    <t>312-85-12347</t>
    <phoneticPr fontId="4" type="noConversion"/>
  </si>
  <si>
    <t>휀다교체
법인농협체크카드
(2685)</t>
    <phoneticPr fontId="4" type="noConversion"/>
  </si>
  <si>
    <t>현대자동차공업사</t>
    <phoneticPr fontId="4" type="noConversion"/>
  </si>
  <si>
    <t>안성톨게이트</t>
    <phoneticPr fontId="4" type="noConversion"/>
  </si>
  <si>
    <t>312-85-12346</t>
    <phoneticPr fontId="4" type="noConversion"/>
  </si>
  <si>
    <t>법인농협체크카드
(2685)</t>
    <phoneticPr fontId="4" type="noConversion"/>
  </si>
  <si>
    <t>천안톨게이트</t>
    <phoneticPr fontId="4" type="noConversion"/>
  </si>
  <si>
    <t>고속도로공사</t>
    <phoneticPr fontId="4" type="noConversion"/>
  </si>
  <si>
    <t>312-85-12345</t>
    <phoneticPr fontId="4" type="noConversion"/>
  </si>
  <si>
    <t>스타주유소</t>
    <phoneticPr fontId="4" type="noConversion"/>
  </si>
  <si>
    <t>천안세무서</t>
    <phoneticPr fontId="4" type="noConversion"/>
  </si>
  <si>
    <t>서명</t>
    <phoneticPr fontId="4" type="noConversion"/>
  </si>
  <si>
    <t>예상주행거리</t>
    <phoneticPr fontId="4" type="noConversion"/>
  </si>
  <si>
    <t>주유량(리터)</t>
    <phoneticPr fontId="4" type="noConversion"/>
  </si>
  <si>
    <t>이동거리
(km)</t>
    <phoneticPr fontId="4" type="noConversion"/>
  </si>
  <si>
    <t>도착(km)</t>
    <phoneticPr fontId="4" type="noConversion"/>
  </si>
  <si>
    <t>출발(km)</t>
    <phoneticPr fontId="4" type="noConversion"/>
  </si>
  <si>
    <t>경유지 2</t>
    <phoneticPr fontId="4" type="noConversion"/>
  </si>
  <si>
    <r>
      <t xml:space="preserve">도착지
</t>
    </r>
    <r>
      <rPr>
        <sz val="10"/>
        <color indexed="8"/>
        <rFont val="맑은 고딕"/>
        <family val="3"/>
        <charset val="129"/>
      </rPr>
      <t>(사업자등록번호)</t>
    </r>
    <phoneticPr fontId="4" type="noConversion"/>
  </si>
  <si>
    <t>확인자명</t>
    <phoneticPr fontId="4" type="noConversion"/>
  </si>
  <si>
    <t>증빙종류</t>
    <phoneticPr fontId="4" type="noConversion"/>
  </si>
  <si>
    <t>주유금액</t>
    <phoneticPr fontId="4" type="noConversion"/>
  </si>
  <si>
    <t>예상비용</t>
    <phoneticPr fontId="4" type="noConversion"/>
  </si>
  <si>
    <t>도착시간</t>
    <phoneticPr fontId="4" type="noConversion"/>
  </si>
  <si>
    <t>출발시간</t>
    <phoneticPr fontId="4" type="noConversion"/>
  </si>
  <si>
    <t>행선지 및 목적
(차량관리및 수리)</t>
    <phoneticPr fontId="4" type="noConversion"/>
  </si>
  <si>
    <t>경유지 1</t>
    <phoneticPr fontId="4" type="noConversion"/>
  </si>
  <si>
    <t>출발지
(상호)</t>
    <phoneticPr fontId="4" type="noConversion"/>
  </si>
  <si>
    <t>운행자
(임직원)</t>
    <phoneticPr fontId="4" type="noConversion"/>
  </si>
  <si>
    <t>일자</t>
    <phoneticPr fontId="4" type="noConversion"/>
  </si>
  <si>
    <t>1Km/L당 금액</t>
    <phoneticPr fontId="4" type="noConversion"/>
  </si>
  <si>
    <t>연비</t>
    <phoneticPr fontId="4" type="noConversion"/>
  </si>
  <si>
    <t>차량번호</t>
    <phoneticPr fontId="4" type="noConversion"/>
  </si>
  <si>
    <t>아반떼1.6GDI(MD)</t>
    <phoneticPr fontId="4" type="noConversion"/>
  </si>
  <si>
    <t>차량명</t>
    <phoneticPr fontId="4" type="noConversion"/>
  </si>
  <si>
    <t>반드시 있어야 하는 것 체크 일자,임직원성명,이동거리,비용지출내역</t>
    <phoneticPr fontId="4" type="noConversion"/>
  </si>
  <si>
    <t>평균 L당 금액</t>
    <phoneticPr fontId="4" type="noConversion"/>
  </si>
  <si>
    <t>가솔린</t>
    <phoneticPr fontId="4" type="noConversion"/>
  </si>
  <si>
    <t>유종</t>
    <phoneticPr fontId="4" type="noConversion"/>
  </si>
  <si>
    <t>감가상각비</t>
    <phoneticPr fontId="4" type="noConversion"/>
  </si>
  <si>
    <t>시트별(차량별) 업체에 맞게 끔 수정하여 사용하시기 바랍니다.</t>
    <phoneticPr fontId="4" type="noConversion"/>
  </si>
  <si>
    <t>차량운행일지</t>
    <phoneticPr fontId="4" type="noConversion"/>
  </si>
  <si>
    <t>계산서발급여부</t>
    <phoneticPr fontId="4" type="noConversion"/>
  </si>
  <si>
    <t>N/A</t>
    <phoneticPr fontId="4" type="noConversion"/>
  </si>
  <si>
    <r>
      <rPr>
        <b/>
        <sz val="11"/>
        <color indexed="36"/>
        <rFont val="맑은 고딕"/>
        <family val="3"/>
        <charset val="129"/>
      </rPr>
      <t>자가</t>
    </r>
    <r>
      <rPr>
        <sz val="11"/>
        <color theme="1"/>
        <rFont val="맑은 고딕"/>
        <family val="3"/>
        <charset val="129"/>
        <scheme val="minor"/>
      </rPr>
      <t xml:space="preserve"> · 임차</t>
    </r>
    <phoneticPr fontId="4" type="noConversion"/>
  </si>
  <si>
    <t>선우회계법인</t>
    <phoneticPr fontId="4" type="noConversion"/>
  </si>
  <si>
    <t>① 차종(인승)</t>
    <phoneticPr fontId="4" type="noConversion"/>
  </si>
  <si>
    <t>아반떼MD (5인승) / 승용</t>
    <phoneticPr fontId="4" type="noConversion"/>
  </si>
  <si>
    <t>1. 대상은 누구인가?</t>
  </si>
  <si>
    <t>1) 법인, 성실신고확인대상 개인사업자 : 2016년 1월 1일 이후부터 적용</t>
  </si>
  <si>
    <t xml:space="preserve"> 2) 복식부기의무자인 개인사업 : 2017년 1월 1일 이후 분부터 적용</t>
  </si>
  <si>
    <t>업무사용비율</t>
  </si>
  <si>
    <t>제조․판매시설 등 해당 법인의 사업장 방문, 거래처․대리점 방문, 회의 참석, 판촉 활동, 출․퇴근 등 업무수행에 따라 주행한 거리</t>
  </si>
  <si>
    <t>소득처분</t>
  </si>
  <si>
    <t xml:space="preserve"> 사적으로 사용한 업무용승용차 관련비용은 사용자에게 소득처분됩니다.</t>
  </si>
  <si>
    <t>다만, 그 귀속이 불분명한 경우 대표자에게 귀속된 것으로 합니다.</t>
  </si>
  <si>
    <t>직원명의 차량 비용처리할경우 직원명의차량도 차량별로 업무용승용차 운행기록부를 작성해야 합니다.</t>
    <phoneticPr fontId="4" type="noConversion"/>
  </si>
  <si>
    <t>만약 급여대장에 자가운전보조금 비과세가 있으면 직원명의 차량에 대한 (비용)영수증 처리 불가 =&gt; 급여대장 자가운전보조금 제외및 기본급으로 대체</t>
    <phoneticPr fontId="4" type="noConversion"/>
  </si>
  <si>
    <t>[초점]업무용승용차 운행기록부 어떻게 작성하나?</t>
    <phoneticPr fontId="4" type="noConversion"/>
  </si>
  <si>
    <t>http://taxtimes.co.kr/hous01.htm?r_id=216236</t>
    <phoneticPr fontId="4" type="noConversion"/>
  </si>
  <si>
    <t xml:space="preserve">국세청은 1일 '업무용승용차 운행기록 방법에 관한 고시'를 제정·고시했다. </t>
    <phoneticPr fontId="4" type="noConversion"/>
  </si>
  <si>
    <t xml:space="preserve">이번 고시는 지난해 업무용승용차에 대한 과세합리화 방안을 담은 세법개정안이 국회를 통과함에 </t>
    <phoneticPr fontId="4" type="noConversion"/>
  </si>
  <si>
    <t xml:space="preserve">따라 업무용승용차 운행기록 방법을 담은 세부사항을 제정해 발표한 것이다. </t>
    <phoneticPr fontId="4" type="noConversion"/>
  </si>
  <si>
    <t>고시에 따르면, 업무용승용차 관련 비용을 필요경비로 인정받으려면 '업무용승용차 운행기록부'를</t>
    <phoneticPr fontId="4" type="noConversion"/>
  </si>
  <si>
    <t xml:space="preserve">꼼꼼히 작성해야 한다. </t>
    <phoneticPr fontId="4" type="noConversion"/>
  </si>
  <si>
    <t xml:space="preserve">운행기록부에는 기본정보로 차종과 자동차등록번호를 정확히 기입해야 한다. </t>
    <phoneticPr fontId="4" type="noConversion"/>
  </si>
  <si>
    <t xml:space="preserve">또 업무용 사용비율 계산을 위해 운행 내역을 세부적으로 작성해야 한다. 업무용으로 차량을 </t>
    <phoneticPr fontId="4" type="noConversion"/>
  </si>
  <si>
    <t xml:space="preserve">운행한 경우 사용일자와 사용자의 부서 및 성명, 주행 전 계기판의 거리, 주행 후 계기판의 </t>
    <phoneticPr fontId="4" type="noConversion"/>
  </si>
  <si>
    <t>거리, 주행거리, 업무용 사용거리(출.퇴근용, 일반업무용)를 적어야 한다.</t>
    <phoneticPr fontId="4" type="noConversion"/>
  </si>
  <si>
    <t xml:space="preserve">주행 전·후 계기판의 거리는 계기판의 누적거리를 기입하면 되며, 당일 동일인이 2회 이상 </t>
    <phoneticPr fontId="4" type="noConversion"/>
  </si>
  <si>
    <t xml:space="preserve">사용하는 경우 주행거리의 합계만 적어 넣으면 된다. </t>
    <phoneticPr fontId="4" type="noConversion"/>
  </si>
  <si>
    <r>
      <t xml:space="preserve">일반업무용 사용거리는 제조·판매시설 등 해당 업체의 </t>
    </r>
    <r>
      <rPr>
        <b/>
        <sz val="11"/>
        <color indexed="56"/>
        <rFont val="맑은 고딕"/>
        <family val="3"/>
        <charset val="129"/>
      </rPr>
      <t xml:space="preserve">사업장 방문, 거래처·대리점 방문, </t>
    </r>
    <phoneticPr fontId="4" type="noConversion"/>
  </si>
  <si>
    <r>
      <rPr>
        <b/>
        <sz val="11"/>
        <color indexed="56"/>
        <rFont val="맑은 고딕"/>
        <family val="3"/>
        <charset val="129"/>
      </rPr>
      <t>회의참석, 판촉활동, 업무관련 교육·훈련 등</t>
    </r>
    <r>
      <rPr>
        <sz val="11"/>
        <color theme="1"/>
        <rFont val="맑은 고딕"/>
        <family val="3"/>
        <charset val="129"/>
        <scheme val="minor"/>
      </rPr>
      <t xml:space="preserve">에 사용한 거리를 기재하면 된다. </t>
    </r>
    <phoneticPr fontId="4" type="noConversion"/>
  </si>
  <si>
    <t xml:space="preserve">마지막으로 해당 과세기간의 주행거리 합계, 업무용 사용거리 합계, 업무사용 비율을 작성해 </t>
    <phoneticPr fontId="4" type="noConversion"/>
  </si>
  <si>
    <t xml:space="preserve">넣으면 된다. </t>
    <phoneticPr fontId="4" type="noConversion"/>
  </si>
  <si>
    <t xml:space="preserve">이번 고시는 이달 1일부터 시행되며 고시 시행 전인 올해 1월1일부터 3월31일까지 업무용승용차를 </t>
    <phoneticPr fontId="4" type="noConversion"/>
  </si>
  <si>
    <t xml:space="preserve">운행한 기록에 대해서는 관련 증빙서류를 보관하고, 업무용승용차 운행기록부를 작성할 수 있다. </t>
    <phoneticPr fontId="4" type="noConversion"/>
  </si>
  <si>
    <t>&lt;2016년부터 업무용 승용차 비용인정 받는 법2&gt;</t>
    <phoneticPr fontId="4" type="noConversion"/>
  </si>
  <si>
    <t>2015년 9월 15일 국정감사 통계를 인용하면 국내에서 팔린 2억원 초과의 고가 수입차 중 87%가 업무용으로 사용되었다.</t>
    <phoneticPr fontId="4" type="noConversion"/>
  </si>
  <si>
    <t>작년까지는 고가 차량을 법인 명의로 사면 무제한 비용 처리가 가능하여 절세에 악용할 수 있었기 때문이다.</t>
    <phoneticPr fontId="4" type="noConversion"/>
  </si>
  <si>
    <t>http://biz.mk.co.kr/mk_column_view.php?type=tax&amp;uid=321178</t>
    <phoneticPr fontId="4" type="noConversion"/>
  </si>
  <si>
    <t xml:space="preserve">이런 문제를 바로 잡고자 올 해부터 업무용차량 과세 합리화 방안이 도입되었다. 
</t>
    <phoneticPr fontId="4" type="noConversion"/>
  </si>
  <si>
    <t>처음 개정안이 나왔을 때 솜방망이라는 등 말이 많았으며, 입법예고안이 나왔을 때는 실효성에 많은 의문이 제기됐다.</t>
    <phoneticPr fontId="4" type="noConversion"/>
  </si>
  <si>
    <t>감가상각비나 처분손실에는 한도가 정해져있지만 이 외의 업무용 승용차 관련 비용은 업무사용비율 외에는 특별한 한도가 정해져있지 않기 때문이다.</t>
    <phoneticPr fontId="4" type="noConversion"/>
  </si>
  <si>
    <t xml:space="preserve">성실납세법인에게는 정당히 비용으로 인정받아 법인세를 줄일 수 있겠지만, </t>
    <phoneticPr fontId="4" type="noConversion"/>
  </si>
  <si>
    <t xml:space="preserve">이를 악용한다면 새로운 개정안이 또 다른 탈세에 악용되지 않을 까 싶다. </t>
    <phoneticPr fontId="4" type="noConversion"/>
  </si>
  <si>
    <t>사실상 4월부터 처음 적용되는 업무용 차량 과세 합리화방안을 꼼꼼히 지켜보고 보안책을 마련해야 될 듯 싶다.</t>
    <phoneticPr fontId="4" type="noConversion"/>
  </si>
  <si>
    <t>1. 해당업종</t>
    <phoneticPr fontId="4" type="noConversion"/>
  </si>
  <si>
    <t>신설된 업무용승용차 과세 합리화 규정이 모든 승용차에 적용되는 것은 아니다.</t>
    <phoneticPr fontId="4" type="noConversion"/>
  </si>
  <si>
    <t xml:space="preserve">제외대상이 있는데, 운수업, 자동차판매업, 자동차임대업(렌트회사), 시설대여업(리스회사), 운전학원업 등 사업상 수익 창출을 위해 </t>
    <phoneticPr fontId="4" type="noConversion"/>
  </si>
  <si>
    <t>직접으로 사용하는 승용차와 장례식장 및 장의관련 서비스업을 영위하는 법인이 소유하거나 임차한 운구용 승용차에는 적용되지 않는다.</t>
    <phoneticPr fontId="4" type="noConversion"/>
  </si>
  <si>
    <t>2. 임직원전용 자동차보험 가입</t>
    <phoneticPr fontId="4" type="noConversion"/>
  </si>
  <si>
    <t xml:space="preserve">업무용승용차의 사적사용을 막기 위해 사업연도 전체 기간에 해당 법인의 임원 또는 사용인이 직접 운전한 경우 </t>
    <phoneticPr fontId="4" type="noConversion"/>
  </si>
  <si>
    <t>또는 계약에 따라 타인이 해당 법인의 업무를 위하여 운전하는 경우만 보상하는 자동차 보험 (이하 ‘임직원전용 자동차보험’)에 가입되어 있어야 한다.</t>
    <phoneticPr fontId="4" type="noConversion"/>
  </si>
  <si>
    <t xml:space="preserve">만약 임직원전용 자동차보험에 가입하지 않는다면 업무용승용차 관련 비용은 전액 인정되지 않는다. </t>
    <phoneticPr fontId="4" type="noConversion"/>
  </si>
  <si>
    <t>금융감독원에 따르면 ‘임직원전용 자동차 보험’은 4월 1일부터 판매될 예정이다.</t>
    <phoneticPr fontId="4" type="noConversion"/>
  </si>
  <si>
    <t>3. 운행일지 작성</t>
    <phoneticPr fontId="4" type="noConversion"/>
  </si>
  <si>
    <t>업무용승용차와 관련된 비용이라 함은 감가상각비, 임차료, 유류비, 수선비, 보험료, 자동차세, 금융리스부채에 대한</t>
    <phoneticPr fontId="4" type="noConversion"/>
  </si>
  <si>
    <t>이자비용 등 업무용승용차를 취득·유지함으로써 발생하는 비용이다.</t>
    <phoneticPr fontId="4" type="noConversion"/>
  </si>
  <si>
    <t xml:space="preserve">이와 같은 비용을 업무용승용차별로 국세청장이 정한 양식(이하 ‘운행일지’)에 작성하여 비치해야 하며, </t>
    <phoneticPr fontId="4" type="noConversion"/>
  </si>
  <si>
    <t>운행일지를 토대로 업무사용비율이 계산된다. 업무사용비율이란 다음과 같다.</t>
    <phoneticPr fontId="4" type="noConversion"/>
  </si>
  <si>
    <t>업무사용비율=승용차별 운행일지 상 업무용 주행거리 ÷ 총 주행거리</t>
    <phoneticPr fontId="4" type="noConversion"/>
  </si>
  <si>
    <t>업무용 주행거리는 제조·판매시설 등 해당 법인의 사업장 방문, 거래처·대리점 방문, 회의 참석, 판촉활동, 출·퇴근 등</t>
    <phoneticPr fontId="4" type="noConversion"/>
  </si>
  <si>
    <t>직무와 관련된 업무수행을 위하여 주행한 거리를 말한다.</t>
    <phoneticPr fontId="4" type="noConversion"/>
  </si>
  <si>
    <t xml:space="preserve">원칙대로 하자면 운행일지는 사업연도 전체 기간에 대해 작성해야 하지만, </t>
    <phoneticPr fontId="4" type="noConversion"/>
  </si>
  <si>
    <t>첫 시행연도인 2016년에는 4월 1일부터 작성해야 하며 업무사용비율도 4월 1일 이후부터 계산된 비율이 적용된다.</t>
    <phoneticPr fontId="4" type="noConversion"/>
  </si>
  <si>
    <t>만약 운행일지를 작성하지 않는다면 1천만원까지 비용으로 인정받을 수 있다.</t>
    <phoneticPr fontId="4" type="noConversion"/>
  </si>
  <si>
    <t>4.  감가상각비 한도</t>
    <phoneticPr fontId="4" type="noConversion"/>
  </si>
  <si>
    <t>업무용승용차별 감가상각비 한도가 800만원으로 정해졌으며, 800만원을 초과하는 금액은 해당 사업연도의 다음사업연도부터 이월된다.</t>
    <phoneticPr fontId="4" type="noConversion"/>
  </si>
  <si>
    <t xml:space="preserve">신설된 업무용승용차 감가상각비란 내용연수 5년의 정액법으로 계산되며, 이렇게 나온 금액에 업무사용비율을 곱한 수치를 뜻한다. </t>
    <phoneticPr fontId="4" type="noConversion"/>
  </si>
  <si>
    <t>감가상각비 한도 초과액은 해당사업연도의 다음사업연도부터 해당 업무용승용차의 업무사용금액 중</t>
    <phoneticPr fontId="4" type="noConversion"/>
  </si>
  <si>
    <t xml:space="preserve">감가상각비가 800만원에 미달하는 경우 그 미달하는 금액을 한도로 하여 손금으로 추인된다. </t>
    <phoneticPr fontId="4" type="noConversion"/>
  </si>
  <si>
    <t>감가상각비는 리스한 자동차에도 적용된다.</t>
    <phoneticPr fontId="4" type="noConversion"/>
  </si>
  <si>
    <t xml:space="preserve">리스한 자동차의 감가상각비는 임차료 중 보험료, 자동차세 및 수선유지비 등을 제외한 금액으로, </t>
    <phoneticPr fontId="4" type="noConversion"/>
  </si>
  <si>
    <t xml:space="preserve">마찬가지로 이 금액에 업무사용비율을 곱한 수치를 한도 800만원과 비교하면 된다. </t>
    <phoneticPr fontId="4" type="noConversion"/>
  </si>
  <si>
    <t xml:space="preserve">또한 리스한 자동차의 감가상각비 한도 초과액도 이월이 되며, </t>
    <phoneticPr fontId="4" type="noConversion"/>
  </si>
  <si>
    <t>다만 임차를 종료한 날부터 10년이 경과한 날이 속하는 사업연도에는 남은 금액을 모두 손금에 산입해야 한다.</t>
    <phoneticPr fontId="4" type="noConversion"/>
  </si>
  <si>
    <t>5. 업무용승용차 처분 손실 한도</t>
    <phoneticPr fontId="4" type="noConversion"/>
  </si>
  <si>
    <t>업무용승용차별 처분 손실 한도도 800만원으로 정해졌으며, 감가상각과 마찬가지로 800만원을 초과하는 금액은 이월된다.</t>
    <phoneticPr fontId="4" type="noConversion"/>
  </si>
  <si>
    <t>해당 사업연도의 다음사업연도부터 800만원을 균등하게 손금에 산입하되 남은 금액이 800만원 미만인 사업연도 또는</t>
    <phoneticPr fontId="4" type="noConversion"/>
  </si>
  <si>
    <t>해당 업무용승용차를 처분한 날부터 10년이 경과한 날이 속하는 사업연도에는 남은 금액을 모두 손금에 산입해야 한다.</t>
    <phoneticPr fontId="4" type="noConversion"/>
  </si>
  <si>
    <t xml:space="preserve">2015년 9월 15일 국정감사 통계를 인용하면 국내에서 팔린 2억원 초과의 고가 수입차 중 87%가 업무용으로 사용되었다. </t>
    <phoneticPr fontId="4" type="noConversion"/>
  </si>
  <si>
    <t xml:space="preserve">감가상각비나 처분손실에는 한도가 정해져있지만 이 외의 업무용 승용차 관련 비용은 업무사용비율 외에는 특별한 한도가 정해져있지 않기 때문이다. </t>
    <phoneticPr fontId="4" type="noConversion"/>
  </si>
  <si>
    <t>성실납세법인에게는 정당히 비용으로 인정받아 법인세를 줄일 수 있겠지만, 이를 악용한다면 새로운 개정안이 또 다른 탈세에 악용되지 않을 까 싶다.</t>
    <phoneticPr fontId="4" type="noConversion"/>
  </si>
  <si>
    <t xml:space="preserve">사실상 4월부터 처음 적용되는 업무용 차량 과세 합리화방안을 꼼꼼히 지켜보고 보안책을 마련해야 될 듯 싶다. </t>
    <phoneticPr fontId="4" type="noConversion"/>
  </si>
  <si>
    <t xml:space="preserve">    주차료,(세금과공과(자동차세),차량보험료),리스료(임차료)총액,금융리스부채에 대한 이자비용,감가상각비,경비구분해야 합니다.</t>
    <phoneticPr fontId="4" type="noConversion"/>
  </si>
  <si>
    <t>● 업무용으로 인정된 승용차(임직원전용보험가입) 관련 비용 중 차량 감가상각비가 연간 800만원 이상인 경우</t>
    <phoneticPr fontId="4" type="noConversion"/>
  </si>
  <si>
    <t>★ 차량별(자동차등록번호별) 임차료(렌트료),리스료(운용리스),금융리스의 이자비용,주유대금(유류비),정비수선비(차량수리비),도로이용료(통행료),</t>
    <phoneticPr fontId="4" type="noConversion"/>
  </si>
  <si>
    <t xml:space="preserve">□ 업무용승용차 감가상각 의무화  </t>
    <phoneticPr fontId="4" type="noConversion"/>
  </si>
  <si>
    <t xml:space="preserve">○ 상각방법: 정액법 </t>
    <phoneticPr fontId="4" type="noConversion"/>
  </si>
  <si>
    <t>○ 내용연수: 5년</t>
    <phoneticPr fontId="4" type="noConversion"/>
  </si>
  <si>
    <t xml:space="preserve">&lt;개정이유&gt; 업무용승용차 과세 합리화 관련 실효성 확보 </t>
    <phoneticPr fontId="4" type="noConversion"/>
  </si>
  <si>
    <t>&lt;적용시기&gt; ’16.1.1. 이후 개시하는 사업연도에 신규 취득하는 업무용승용차부터 적용</t>
    <phoneticPr fontId="4" type="noConversion"/>
  </si>
  <si>
    <t xml:space="preserve">    매년 800만원(12달)까지만 비용인정, 800만원 초과액은 다음 연도로 이월하여 비용공제</t>
    <phoneticPr fontId="4" type="noConversion"/>
  </si>
  <si>
    <t>http://cafe.daum.net/transtax/CUf2/224</t>
    <phoneticPr fontId="4" type="noConversion"/>
  </si>
  <si>
    <t>각연도별 승용차별 화일철별 관련비용 별도 보관</t>
    <phoneticPr fontId="4" type="noConversion"/>
  </si>
  <si>
    <t>대형 승용
제네시스</t>
    <phoneticPr fontId="4" type="noConversion"/>
  </si>
  <si>
    <t>법인
차량</t>
    <phoneticPr fontId="4" type="noConversion"/>
  </si>
  <si>
    <t>가입</t>
    <phoneticPr fontId="4" type="noConversion"/>
  </si>
  <si>
    <t>대형 승용
그랜저</t>
    <phoneticPr fontId="4" type="noConversion"/>
  </si>
  <si>
    <t>중형 승용
아반떼</t>
    <phoneticPr fontId="4" type="noConversion"/>
  </si>
  <si>
    <t>렌트
차량</t>
    <phoneticPr fontId="4" type="noConversion"/>
  </si>
  <si>
    <t>중형 승용
쏘나타</t>
    <phoneticPr fontId="4" type="noConversion"/>
  </si>
  <si>
    <t>중형 승용
카렌스</t>
    <phoneticPr fontId="4" type="noConversion"/>
  </si>
  <si>
    <t>취득일</t>
    <phoneticPr fontId="4" type="noConversion"/>
  </si>
  <si>
    <t>양도일</t>
    <phoneticPr fontId="4" type="noConversion"/>
  </si>
  <si>
    <t>회사차</t>
    <phoneticPr fontId="4" type="noConversion"/>
  </si>
  <si>
    <t>렌트/리스 임차기간</t>
    <phoneticPr fontId="4" type="noConversion"/>
  </si>
  <si>
    <t>시작일</t>
    <phoneticPr fontId="4" type="noConversion"/>
  </si>
  <si>
    <t>종료일</t>
    <phoneticPr fontId="4" type="noConversion"/>
  </si>
  <si>
    <t>선우회계법인</t>
    <phoneticPr fontId="4" type="noConversion"/>
  </si>
  <si>
    <t>41러1200</t>
    <phoneticPr fontId="4" type="noConversion"/>
  </si>
  <si>
    <t>60수1282</t>
    <phoneticPr fontId="4" type="noConversion"/>
  </si>
  <si>
    <t>30호1212</t>
    <phoneticPr fontId="4" type="noConversion"/>
  </si>
  <si>
    <t>30호1213</t>
    <phoneticPr fontId="4" type="noConversion"/>
  </si>
  <si>
    <t>58호1297</t>
    <phoneticPr fontId="4" type="noConversion"/>
  </si>
  <si>
    <t>54하1242</t>
    <phoneticPr fontId="4" type="noConversion"/>
  </si>
  <si>
    <t>40호1265</t>
    <phoneticPr fontId="4" type="noConversion"/>
  </si>
  <si>
    <t>40호1224</t>
    <phoneticPr fontId="4" type="noConversion"/>
  </si>
  <si>
    <t>94다1237</t>
    <phoneticPr fontId="4" type="noConversion"/>
  </si>
  <si>
    <t>법인
차량</t>
    <phoneticPr fontId="4" type="noConversion"/>
  </si>
  <si>
    <t>94마1230</t>
    <phoneticPr fontId="4" type="noConversion"/>
  </si>
  <si>
    <t>※ 하단 전부 기재욤.</t>
    <phoneticPr fontId="4" type="noConversion"/>
  </si>
  <si>
    <t>ⓐ
기초(2018.12.31)
(km)</t>
    <phoneticPr fontId="4" type="noConversion"/>
  </si>
  <si>
    <t>ⓑ
기말(2019.12.31)
(km)</t>
    <phoneticPr fontId="4" type="noConversion"/>
  </si>
  <si>
    <t>※ 법인의 경우 - 2016.1.1 이후 취득 업무용승용차(불공차량) 정액법 5년</t>
    <phoneticPr fontId="4" type="noConversion"/>
  </si>
  <si>
    <t>일수</t>
    <phoneticPr fontId="4" type="noConversion"/>
  </si>
  <si>
    <t>비율</t>
    <phoneticPr fontId="4" type="noConversion"/>
  </si>
  <si>
    <r>
      <t xml:space="preserve">법인 </t>
    </r>
    <r>
      <rPr>
        <sz val="11"/>
        <color indexed="10"/>
        <rFont val="맑은 고딕"/>
        <family val="3"/>
        <charset val="129"/>
      </rPr>
      <t>★임직원전용보험★</t>
    </r>
    <r>
      <rPr>
        <sz val="11"/>
        <color theme="1"/>
        <rFont val="맑은 고딕"/>
        <family val="3"/>
        <charset val="129"/>
        <scheme val="minor"/>
      </rPr>
      <t xml:space="preserve"> 가입기간</t>
    </r>
    <phoneticPr fontId="4" type="noConversion"/>
  </si>
  <si>
    <t>의무가입기간
(해당연도 과세기간)</t>
    <phoneticPr fontId="4" type="noConversion"/>
  </si>
  <si>
    <t>가입</t>
    <phoneticPr fontId="4" type="noConversion"/>
  </si>
  <si>
    <t>미가입</t>
    <phoneticPr fontId="4" type="noConversion"/>
  </si>
  <si>
    <t>일부가입</t>
    <phoneticPr fontId="4" type="noConversion"/>
  </si>
  <si>
    <t>※ 차량운행일지(km,거래처명,목적지(출퇴근용포함))는 최소 5년이상(결손해당연도는 10년이상) 보관 해야 합니다. -&gt; 세무조사대비</t>
    <phoneticPr fontId="4" type="noConversion"/>
  </si>
  <si>
    <t>손예진 대표</t>
    <phoneticPr fontId="4" type="noConversion"/>
  </si>
  <si>
    <t>현빈 이사</t>
    <phoneticPr fontId="4" type="noConversion"/>
  </si>
  <si>
    <t>쥐방울 사원</t>
    <phoneticPr fontId="4" type="noConversion"/>
  </si>
  <si>
    <t>※ 임직원전용보험 미가입및 일부가입(기간안분)에 대해서 전액 이용자에게 전액 (인정)상여처분(차량운행자 연말정산에 합산)</t>
    <phoneticPr fontId="4" type="noConversion"/>
  </si>
  <si>
    <t>차량운행자
직급및
성명</t>
    <phoneticPr fontId="4" type="noConversion"/>
  </si>
  <si>
    <t>⑧업무용승용차 관련비용(운행일지및 차량관련 계정별원장 참조 작성)</t>
    <phoneticPr fontId="4" type="noConversion"/>
  </si>
  <si>
    <t>출퇴근
(서울 집-&gt;두정동 회사)</t>
    <phoneticPr fontId="4" type="noConversion"/>
  </si>
  <si>
    <t>전기이월</t>
    <phoneticPr fontId="4" type="noConversion"/>
  </si>
  <si>
    <t>누적거리</t>
    <phoneticPr fontId="4" type="noConversion"/>
  </si>
  <si>
    <t>차기이월</t>
    <phoneticPr fontId="4" type="noConversion"/>
  </si>
  <si>
    <t>일부가입</t>
  </si>
  <si>
    <t>미가입</t>
  </si>
  <si>
    <r>
      <t>⑩</t>
    </r>
    <r>
      <rPr>
        <b/>
        <sz val="11"/>
        <color indexed="30"/>
        <rFont val="맑은 고딕"/>
        <family val="3"/>
        <charset val="129"/>
      </rPr>
      <t>연간</t>
    </r>
    <r>
      <rPr>
        <sz val="11"/>
        <color theme="1"/>
        <rFont val="맑은 고딕"/>
        <family val="3"/>
        <charset val="129"/>
        <scheme val="minor"/>
      </rPr>
      <t>임차료</t>
    </r>
  </si>
  <si>
    <r>
      <rPr>
        <b/>
        <sz val="11"/>
        <color indexed="30"/>
        <rFont val="맑은 고딕"/>
        <family val="3"/>
        <charset val="129"/>
      </rPr>
      <t>연간</t>
    </r>
    <r>
      <rPr>
        <sz val="11"/>
        <color theme="1"/>
        <rFont val="맑은 고딕"/>
        <family val="3"/>
        <charset val="129"/>
        <scheme val="minor"/>
      </rPr>
      <t xml:space="preserve">
⑫유류비</t>
    </r>
    <phoneticPr fontId="4" type="noConversion"/>
  </si>
  <si>
    <r>
      <rPr>
        <b/>
        <sz val="11"/>
        <color indexed="30"/>
        <rFont val="맑은 고딕"/>
        <family val="3"/>
        <charset val="129"/>
      </rPr>
      <t>연간</t>
    </r>
    <r>
      <rPr>
        <sz val="11"/>
        <color theme="1"/>
        <rFont val="맑은 고딕"/>
        <family val="3"/>
        <charset val="129"/>
        <scheme val="minor"/>
      </rPr>
      <t xml:space="preserve">
16.기타</t>
    </r>
    <phoneticPr fontId="4" type="noConversion"/>
  </si>
  <si>
    <r>
      <rPr>
        <b/>
        <sz val="11"/>
        <color indexed="30"/>
        <rFont val="맑은 고딕"/>
        <family val="3"/>
        <charset val="129"/>
      </rPr>
      <t>연간</t>
    </r>
    <r>
      <rPr>
        <sz val="11"/>
        <color theme="1"/>
        <rFont val="맑은 고딕"/>
        <family val="3"/>
        <charset val="129"/>
        <scheme val="minor"/>
      </rPr>
      <t xml:space="preserve">
⑬보험료
</t>
    </r>
    <r>
      <rPr>
        <sz val="10"/>
        <color theme="1"/>
        <rFont val="맑은 고딕"/>
        <family val="3"/>
        <charset val="129"/>
        <scheme val="minor"/>
      </rPr>
      <t>(리스-별도)</t>
    </r>
    <phoneticPr fontId="4" type="noConversion"/>
  </si>
  <si>
    <r>
      <rPr>
        <b/>
        <sz val="11"/>
        <color indexed="30"/>
        <rFont val="맑은 고딕"/>
        <family val="3"/>
        <charset val="129"/>
      </rPr>
      <t>연간</t>
    </r>
    <r>
      <rPr>
        <sz val="11"/>
        <color theme="1"/>
        <rFont val="맑은 고딕"/>
        <family val="3"/>
        <charset val="129"/>
        <scheme val="minor"/>
      </rPr>
      <t xml:space="preserve">
⑭수선비
</t>
    </r>
    <r>
      <rPr>
        <sz val="10"/>
        <color theme="1"/>
        <rFont val="맑은 고딕"/>
        <family val="3"/>
        <charset val="129"/>
        <scheme val="minor"/>
      </rPr>
      <t>(리스-별도)</t>
    </r>
    <phoneticPr fontId="4" type="noConversion"/>
  </si>
  <si>
    <r>
      <rPr>
        <b/>
        <sz val="11"/>
        <color indexed="30"/>
        <rFont val="맑은 고딕"/>
        <family val="3"/>
        <charset val="129"/>
      </rPr>
      <t>연간</t>
    </r>
    <r>
      <rPr>
        <sz val="11"/>
        <color theme="1"/>
        <rFont val="맑은 고딕"/>
        <family val="3"/>
        <charset val="129"/>
        <scheme val="minor"/>
      </rPr>
      <t xml:space="preserve">
⑮자동차세
</t>
    </r>
    <r>
      <rPr>
        <sz val="10"/>
        <color theme="1"/>
        <rFont val="맑은 고딕"/>
        <family val="3"/>
        <charset val="129"/>
        <scheme val="minor"/>
      </rPr>
      <t>(리스-별도)</t>
    </r>
    <phoneticPr fontId="4" type="noConversion"/>
  </si>
  <si>
    <t>보험료</t>
    <phoneticPr fontId="4" type="noConversion"/>
  </si>
  <si>
    <t>자동차세</t>
    <phoneticPr fontId="4" type="noConversion"/>
  </si>
  <si>
    <t>수선유지비</t>
    <phoneticPr fontId="4" type="noConversion"/>
  </si>
  <si>
    <t>리스차량
감가상각비 상당액</t>
    <phoneticPr fontId="4" type="noConversion"/>
  </si>
  <si>
    <r>
      <t>리스차량 임차료에 (</t>
    </r>
    <r>
      <rPr>
        <b/>
        <sz val="11"/>
        <color rgb="FFFF0000"/>
        <rFont val="맑은 고딕"/>
        <family val="3"/>
        <charset val="129"/>
        <scheme val="minor"/>
      </rPr>
      <t>中</t>
    </r>
    <r>
      <rPr>
        <sz val="11"/>
        <color theme="1"/>
        <rFont val="맑은 고딕"/>
        <family val="3"/>
        <charset val="129"/>
        <scheme val="minor"/>
      </rPr>
      <t>)포함된 보험료,자동차세,수선유지비)</t>
    </r>
    <phoneticPr fontId="4" type="noConversion"/>
  </si>
  <si>
    <r>
      <t>리스차량만 작성(리스회사에 요청) 리스임차료에</t>
    </r>
    <r>
      <rPr>
        <b/>
        <u/>
        <sz val="11"/>
        <color rgb="FFFF0000"/>
        <rFont val="맑은 고딕"/>
        <family val="3"/>
        <charset val="129"/>
        <scheme val="minor"/>
      </rPr>
      <t xml:space="preserve"> 포함된</t>
    </r>
    <r>
      <rPr>
        <sz val="11"/>
        <color theme="1"/>
        <rFont val="맑은 고딕"/>
        <family val="3"/>
        <charset val="129"/>
        <scheme val="minor"/>
      </rPr>
      <t xml:space="preserve"> 보험료,자동차세,수선유지비</t>
    </r>
    <phoneticPr fontId="4" type="noConversion"/>
  </si>
  <si>
    <t>http://cafe.daum.net/transtax/R8Xs/26</t>
    <phoneticPr fontId="4" type="noConversion"/>
  </si>
  <si>
    <t>사업기간</t>
    <phoneticPr fontId="4" type="noConversion"/>
  </si>
  <si>
    <t>빨간색 안에 기재 후 정리하여 "2-법인세신고제출용SHEET"에 다시 기재</t>
    <phoneticPr fontId="4" type="noConversion"/>
  </si>
  <si>
    <r>
      <t>※ 리스료-매입</t>
    </r>
    <r>
      <rPr>
        <sz val="11"/>
        <color indexed="60"/>
        <rFont val="맑은 고딕"/>
        <family val="3"/>
        <charset val="129"/>
      </rPr>
      <t>계산서</t>
    </r>
    <r>
      <rPr>
        <sz val="11"/>
        <color theme="1"/>
        <rFont val="맑은 고딕"/>
        <family val="3"/>
        <charset val="129"/>
        <scheme val="minor"/>
      </rPr>
      <t xml:space="preserve"> , 렌트료-매입 </t>
    </r>
    <r>
      <rPr>
        <sz val="11"/>
        <color indexed="60"/>
        <rFont val="맑은 고딕"/>
        <family val="3"/>
        <charset val="129"/>
      </rPr>
      <t>세금계산서</t>
    </r>
    <r>
      <rPr>
        <sz val="11"/>
        <color theme="1"/>
        <rFont val="맑은 고딕"/>
        <family val="3"/>
        <charset val="129"/>
        <scheme val="minor"/>
      </rPr>
      <t>(불공) 수취</t>
    </r>
    <phoneticPr fontId="4" type="noConversion"/>
  </si>
  <si>
    <t>NO.</t>
    <phoneticPr fontId="4" type="noConversion"/>
  </si>
  <si>
    <t>차명</t>
    <phoneticPr fontId="4" type="noConversion"/>
  </si>
  <si>
    <t>제네시스</t>
    <phoneticPr fontId="4" type="noConversion"/>
  </si>
  <si>
    <t>그랜저</t>
    <phoneticPr fontId="4" type="noConversion"/>
  </si>
  <si>
    <t>BMW 530I</t>
    <phoneticPr fontId="4" type="noConversion"/>
  </si>
  <si>
    <t>아반떼MD</t>
    <phoneticPr fontId="4" type="noConversion"/>
  </si>
  <si>
    <t>K7</t>
    <phoneticPr fontId="4" type="noConversion"/>
  </si>
  <si>
    <t>벤츠520D</t>
    <phoneticPr fontId="4" type="noConversion"/>
  </si>
  <si>
    <t>차종 / 용도</t>
    <phoneticPr fontId="4" type="noConversion"/>
  </si>
  <si>
    <t>대형/승용</t>
    <phoneticPr fontId="4" type="noConversion"/>
  </si>
  <si>
    <t>중형/승용</t>
    <phoneticPr fontId="4" type="noConversion"/>
  </si>
  <si>
    <t>승차정원</t>
    <phoneticPr fontId="4" type="noConversion"/>
  </si>
  <si>
    <t>63오4035</t>
    <phoneticPr fontId="4" type="noConversion"/>
  </si>
  <si>
    <t>63오4036</t>
    <phoneticPr fontId="4" type="noConversion"/>
  </si>
  <si>
    <t>63오4037</t>
    <phoneticPr fontId="4" type="noConversion"/>
  </si>
  <si>
    <t>63오4038</t>
    <phoneticPr fontId="4" type="noConversion"/>
  </si>
  <si>
    <t>63허4035</t>
    <phoneticPr fontId="4" type="noConversion"/>
  </si>
  <si>
    <t>63오4039</t>
    <phoneticPr fontId="4" type="noConversion"/>
  </si>
  <si>
    <t>명의구분(법인명의,렌트,리스)</t>
    <phoneticPr fontId="4" type="noConversion"/>
  </si>
  <si>
    <t>자사법인명의</t>
  </si>
  <si>
    <t>리스차량</t>
  </si>
  <si>
    <t>렌트(허·하·호)</t>
  </si>
  <si>
    <t>리스·렌탈 캐피탈명</t>
    <phoneticPr fontId="4" type="noConversion"/>
  </si>
  <si>
    <t>BMW파이낸셜서비스코리아㈜</t>
    <phoneticPr fontId="4" type="noConversion"/>
  </si>
  <si>
    <t>AJ렌터카㈜</t>
    <phoneticPr fontId="4" type="noConversion"/>
  </si>
  <si>
    <t>취득일(임차계약일)</t>
    <phoneticPr fontId="4" type="noConversion"/>
  </si>
  <si>
    <t>당해 양도일(임차종료일)</t>
    <phoneticPr fontId="4" type="noConversion"/>
  </si>
  <si>
    <t>업무전용(임직원한정)보험가입</t>
    <phoneticPr fontId="4" type="noConversion"/>
  </si>
  <si>
    <t>가입</t>
  </si>
  <si>
    <t>보험기간 - 1</t>
    <phoneticPr fontId="4" type="noConversion"/>
  </si>
  <si>
    <t>보험기간 - 2</t>
    <phoneticPr fontId="4" type="noConversion"/>
  </si>
  <si>
    <t>운행기록작성여부</t>
    <phoneticPr fontId="4" type="noConversion"/>
  </si>
  <si>
    <t>작성</t>
  </si>
  <si>
    <t>작성하지 않음</t>
  </si>
  <si>
    <t>당기의 총 주행거리</t>
    <phoneticPr fontId="4" type="noConversion"/>
  </si>
  <si>
    <t>당기의 업무용사용거리</t>
    <phoneticPr fontId="4" type="noConversion"/>
  </si>
  <si>
    <t>사적사용거리</t>
    <phoneticPr fontId="4" type="noConversion"/>
  </si>
  <si>
    <t>업무용 사용비율</t>
    <phoneticPr fontId="4" type="noConversion"/>
  </si>
  <si>
    <t>주된 승차자</t>
    <phoneticPr fontId="4" type="noConversion"/>
  </si>
  <si>
    <t>대표자타일러</t>
    <phoneticPr fontId="4" type="noConversion"/>
  </si>
  <si>
    <t>손예진이사</t>
    <phoneticPr fontId="4" type="noConversion"/>
  </si>
  <si>
    <t>김태희공장장</t>
    <phoneticPr fontId="4" type="noConversion"/>
  </si>
  <si>
    <t>전현무과장</t>
    <phoneticPr fontId="4" type="noConversion"/>
  </si>
  <si>
    <t>손석희팀장</t>
    <phoneticPr fontId="4" type="noConversion"/>
  </si>
  <si>
    <t>전현무직원</t>
    <phoneticPr fontId="4" type="noConversion"/>
  </si>
  <si>
    <t>취득가액</t>
    <phoneticPr fontId="4" type="noConversion"/>
  </si>
  <si>
    <t>계정별원장(판·제·공) 차량유지비,보험료,세금과공과,여비교통비등 엑셀로 받아 각 금액 옆에 (차량유지비의 경우 각 비용 항목 타이틀로 기재후) 차량번호 기재후 차량번호별로 정렬하여 합계를 냅니다. (잡손실·세금과공과 교통위반벌과금,대리기사비 합산 제외)</t>
    <phoneticPr fontId="4" type="noConversion"/>
  </si>
  <si>
    <t>당기 감가상각비 장부계상액</t>
  </si>
  <si>
    <t>2016.1.1.이후 개시하는 사업연도에 취득한 업무용승용차의 경우 → 정액법과 내용연수 5년을 적용하여 계산한 금액으로 한다.</t>
    <phoneticPr fontId="4" type="noConversion"/>
  </si>
  <si>
    <t>임차료</t>
    <phoneticPr fontId="4" type="noConversion"/>
  </si>
  <si>
    <t>리스료 , 렌트료 , 임차료 계정과목 참조 (리스사 · 렌트사에 연간 리스료및 보험료등 내역 요청하는게 더 정확함)</t>
    <phoneticPr fontId="4" type="noConversion"/>
  </si>
  <si>
    <t>임차료 중 감가상각비 상당액</t>
    <phoneticPr fontId="4" type="noConversion"/>
  </si>
  <si>
    <t>유류비</t>
    <phoneticPr fontId="4" type="noConversion"/>
  </si>
  <si>
    <t>리스일 경우 연간 리스료·임차료 중 보험료</t>
    <phoneticPr fontId="4" type="noConversion"/>
  </si>
  <si>
    <t>리스일 경우 연간 리스료·임차료 중 자동차세</t>
    <phoneticPr fontId="4" type="noConversion"/>
  </si>
  <si>
    <t>수선(차량정비·수선)비</t>
    <phoneticPr fontId="4" type="noConversion"/>
  </si>
  <si>
    <t>리스 경우 연간 리스료·임차료 중 수선유지비(구분이 안될경우 0)</t>
    <phoneticPr fontId="4" type="noConversion"/>
  </si>
  <si>
    <t>기타비용(통행료등)</t>
    <phoneticPr fontId="4" type="noConversion"/>
  </si>
  <si>
    <t>관련비용 합계</t>
    <phoneticPr fontId="4" type="noConversion"/>
  </si>
  <si>
    <t>※ 당해 사업연도 - 아무나 보험(임직원 전용 보험 아닐 경우)</t>
    <phoneticPr fontId="4" type="noConversion"/>
  </si>
  <si>
    <t>- 미가입기간 비율 전액 손금불산입하고 (사용자)상여처분 - 연말정산 재정산        정확히 기재 "향후 세무조사"</t>
    <phoneticPr fontId="4" type="noConversion"/>
  </si>
  <si>
    <t>아무나 보험가입일</t>
    <phoneticPr fontId="4" type="noConversion"/>
  </si>
  <si>
    <t>아무나 보험종료일</t>
    <phoneticPr fontId="4" type="noConversion"/>
  </si>
  <si>
    <t>자사법인명의</t>
    <phoneticPr fontId="4" type="noConversion"/>
  </si>
  <si>
    <t>리스차량</t>
    <phoneticPr fontId="4" type="noConversion"/>
  </si>
  <si>
    <t>렌트(허·하·호)</t>
    <phoneticPr fontId="4" type="noConversion"/>
  </si>
  <si>
    <t>일부기간 가입</t>
    <phoneticPr fontId="4" type="noConversion"/>
  </si>
  <si>
    <t>작성</t>
    <phoneticPr fontId="4" type="noConversion"/>
  </si>
  <si>
    <t>작성하지 않음</t>
    <phoneticPr fontId="4" type="noConversion"/>
  </si>
  <si>
    <r>
      <t xml:space="preserve">업무용승용차(VAT불공차) 관련비용 명세서
</t>
    </r>
    <r>
      <rPr>
        <b/>
        <sz val="14"/>
        <color rgb="FFC00000"/>
        <rFont val="맑은 고딕"/>
        <family val="3"/>
        <charset val="129"/>
        <scheme val="minor"/>
      </rPr>
      <t>(1,000CC이하 경차,화물,9인승이상승합차 제외)</t>
    </r>
  </si>
  <si>
    <r>
      <rPr>
        <sz val="14"/>
        <color indexed="8"/>
        <rFont val="맑은 고딕"/>
        <family val="3"/>
        <charset val="129"/>
      </rPr>
      <t>(법인·직원명의)</t>
    </r>
    <r>
      <rPr>
        <sz val="18"/>
        <color indexed="8"/>
        <rFont val="맑은 고딕"/>
        <family val="3"/>
        <charset val="129"/>
      </rPr>
      <t xml:space="preserve">업무용승용차 운행기록부
</t>
    </r>
    <r>
      <rPr>
        <sz val="12"/>
        <color rgb="FFC00000"/>
        <rFont val="맑은 고딕"/>
        <family val="3"/>
        <charset val="129"/>
      </rPr>
      <t>(1,000CC이하 경차,화물,9인승이상승합차 제외)</t>
    </r>
    <phoneticPr fontId="4" type="noConversion"/>
  </si>
  <si>
    <t>※ 본 서식은 Excel DATA 를 자동 변환하기 위한 서식입니다.</t>
    <phoneticPr fontId="61" type="noConversion"/>
  </si>
  <si>
    <t>사업자등록번호</t>
    <phoneticPr fontId="61" type="noConversion"/>
  </si>
  <si>
    <t>운행기록부 (업무용승용차)</t>
    <phoneticPr fontId="61" type="noConversion"/>
  </si>
  <si>
    <r>
      <t xml:space="preserve">1. 기본 정보 </t>
    </r>
    <r>
      <rPr>
        <b/>
        <sz val="10"/>
        <color indexed="53"/>
        <rFont val="맑은 고딕"/>
        <family val="3"/>
        <charset val="129"/>
      </rPr>
      <t xml:space="preserve">[ </t>
    </r>
    <r>
      <rPr>
        <b/>
        <sz val="10"/>
        <rFont val="맑은 고딕"/>
        <family val="3"/>
        <charset val="129"/>
      </rPr>
      <t>신규차량 자동 등록시 - ①~④ 모두 기입</t>
    </r>
    <r>
      <rPr>
        <b/>
        <sz val="10"/>
        <color indexed="53"/>
        <rFont val="맑은 고딕"/>
        <family val="3"/>
        <charset val="129"/>
      </rPr>
      <t>/ ※ 차량등록된경우-②,④ 만 기입 ]</t>
    </r>
    <phoneticPr fontId="61" type="noConversion"/>
  </si>
  <si>
    <t>①차종</t>
    <phoneticPr fontId="61" type="noConversion"/>
  </si>
  <si>
    <t>②차량번호</t>
    <phoneticPr fontId="61" type="noConversion"/>
  </si>
  <si>
    <t>③기초km</t>
    <phoneticPr fontId="61" type="noConversion"/>
  </si>
  <si>
    <t>④명의구분</t>
    <phoneticPr fontId="61" type="noConversion"/>
  </si>
  <si>
    <t>쏘나타2.0</t>
    <phoneticPr fontId="61" type="noConversion"/>
  </si>
  <si>
    <t>서울1가1234</t>
    <phoneticPr fontId="61" type="noConversion"/>
  </si>
  <si>
    <t>0.회사</t>
  </si>
  <si>
    <t>※ 빨간색 체크부분은 필수 입력사항입니다.</t>
    <phoneticPr fontId="61" type="noConversion"/>
  </si>
  <si>
    <t>2. 차량 운행기록 내역</t>
    <phoneticPr fontId="61" type="noConversion"/>
  </si>
  <si>
    <t>[단위 : km]</t>
    <phoneticPr fontId="61" type="noConversion"/>
  </si>
  <si>
    <t>년도</t>
    <phoneticPr fontId="61" type="noConversion"/>
  </si>
  <si>
    <t>월</t>
    <phoneticPr fontId="61" type="noConversion"/>
  </si>
  <si>
    <t>일</t>
    <phoneticPr fontId="61" type="noConversion"/>
  </si>
  <si>
    <t>부서</t>
  </si>
  <si>
    <t>성명</t>
  </si>
  <si>
    <t>구분</t>
    <phoneticPr fontId="61" type="noConversion"/>
  </si>
  <si>
    <t>분류(출)</t>
    <phoneticPr fontId="61" type="noConversion"/>
  </si>
  <si>
    <t>출발지명</t>
    <phoneticPr fontId="61" type="noConversion"/>
  </si>
  <si>
    <t>주소</t>
    <phoneticPr fontId="61" type="noConversion"/>
  </si>
  <si>
    <t>분류(도)</t>
    <phoneticPr fontId="61" type="noConversion"/>
  </si>
  <si>
    <t>도착지명</t>
    <phoneticPr fontId="61" type="noConversion"/>
  </si>
  <si>
    <t>주행km</t>
    <phoneticPr fontId="61" type="noConversion"/>
  </si>
  <si>
    <t>비고</t>
    <phoneticPr fontId="61" type="noConversion"/>
  </si>
  <si>
    <t>영업팀</t>
    <phoneticPr fontId="61" type="noConversion"/>
  </si>
  <si>
    <t>홍길동</t>
    <phoneticPr fontId="61" type="noConversion"/>
  </si>
  <si>
    <t>1.출근용</t>
  </si>
  <si>
    <t>자택</t>
  </si>
  <si>
    <t>회사</t>
  </si>
  <si>
    <t xml:space="preserve"> </t>
    <phoneticPr fontId="61" type="noConversion"/>
  </si>
  <si>
    <t>3.업무용</t>
  </si>
  <si>
    <t>거래처</t>
  </si>
  <si>
    <t>가나상사</t>
    <phoneticPr fontId="61" type="noConversion"/>
  </si>
  <si>
    <t>서울시 강남구 압구정동 100</t>
    <phoneticPr fontId="61" type="noConversion"/>
  </si>
  <si>
    <t>2.퇴근용</t>
  </si>
  <si>
    <t>4.비업무</t>
  </si>
  <si>
    <t>롯데백화점잠실점</t>
    <phoneticPr fontId="61" type="noConversion"/>
  </si>
  <si>
    <t>서울특별시 송파구 잠실동 40-1</t>
    <phoneticPr fontId="61" type="noConversion"/>
  </si>
  <si>
    <t>시장조사</t>
    <phoneticPr fontId="61" type="noConversion"/>
  </si>
  <si>
    <t>번호</t>
    <phoneticPr fontId="74" type="noConversion"/>
  </si>
  <si>
    <t>계</t>
    <phoneticPr fontId="74" type="noConversion"/>
  </si>
  <si>
    <t>http://www.blue-cat.kr/</t>
    <phoneticPr fontId="74" type="noConversion"/>
  </si>
  <si>
    <t>블루캣 - 업무용승용차 세무조정 (이영우회계사)</t>
    <phoneticPr fontId="74" type="noConversion"/>
  </si>
  <si>
    <t>차량번호</t>
    <phoneticPr fontId="74" type="noConversion"/>
  </si>
  <si>
    <t>30주9922</t>
    <phoneticPr fontId="74" type="noConversion"/>
  </si>
  <si>
    <t>24너2020</t>
    <phoneticPr fontId="74" type="noConversion"/>
  </si>
  <si>
    <t>42두3030</t>
    <phoneticPr fontId="74" type="noConversion"/>
  </si>
  <si>
    <t>26서2580</t>
    <phoneticPr fontId="74" type="noConversion"/>
  </si>
  <si>
    <t>45누6543</t>
    <phoneticPr fontId="74" type="noConversion"/>
  </si>
  <si>
    <t>38호2109</t>
    <phoneticPr fontId="74" type="noConversion"/>
  </si>
  <si>
    <t>차종</t>
    <phoneticPr fontId="74" type="noConversion"/>
  </si>
  <si>
    <t>싼타페</t>
    <phoneticPr fontId="74" type="noConversion"/>
  </si>
  <si>
    <t>프라이드</t>
    <phoneticPr fontId="74" type="noConversion"/>
  </si>
  <si>
    <t>쏘렌토</t>
    <phoneticPr fontId="74" type="noConversion"/>
  </si>
  <si>
    <t>쏘나타</t>
    <phoneticPr fontId="74" type="noConversion"/>
  </si>
  <si>
    <t>사용자</t>
    <phoneticPr fontId="74" type="noConversion"/>
  </si>
  <si>
    <t>임차/처분</t>
    <phoneticPr fontId="74" type="noConversion"/>
  </si>
  <si>
    <t>자가</t>
    <phoneticPr fontId="74" type="noConversion"/>
  </si>
  <si>
    <t>리스</t>
    <phoneticPr fontId="74" type="noConversion"/>
  </si>
  <si>
    <t>취득일</t>
    <phoneticPr fontId="74" type="noConversion"/>
  </si>
  <si>
    <t>임차기간</t>
    <phoneticPr fontId="74" type="noConversion"/>
  </si>
  <si>
    <t>시작일</t>
    <phoneticPr fontId="74" type="noConversion"/>
  </si>
  <si>
    <t>종료일</t>
    <phoneticPr fontId="74" type="noConversion"/>
  </si>
  <si>
    <t>(3) 보험가입 ( 0. 가입 1. 부 2. 일부가입)</t>
    <phoneticPr fontId="74" type="noConversion"/>
  </si>
  <si>
    <t>가입</t>
    <phoneticPr fontId="74" type="noConversion"/>
  </si>
  <si>
    <t>업무용전용보험 실제가입일수</t>
    <phoneticPr fontId="74" type="noConversion"/>
  </si>
  <si>
    <t>사업연도중 업무전용보험의무가입일수</t>
    <phoneticPr fontId="74" type="noConversion"/>
  </si>
  <si>
    <t>운행일지 의무 기록일</t>
    <phoneticPr fontId="74" type="noConversion"/>
  </si>
  <si>
    <t>사업연도종료일</t>
    <phoneticPr fontId="74" type="noConversion"/>
  </si>
  <si>
    <t>(4) 운행기록 ( 여 , 부)</t>
    <phoneticPr fontId="74" type="noConversion"/>
  </si>
  <si>
    <t>여</t>
    <phoneticPr fontId="74" type="noConversion"/>
  </si>
  <si>
    <t>부</t>
    <phoneticPr fontId="74" type="noConversion"/>
  </si>
  <si>
    <t>(5) 총주행거리</t>
    <phoneticPr fontId="74" type="noConversion"/>
  </si>
  <si>
    <t>(6) 업무용사용거리</t>
    <phoneticPr fontId="74" type="noConversion"/>
  </si>
  <si>
    <t>(7) 업무용사용비율</t>
    <phoneticPr fontId="74" type="noConversion"/>
  </si>
  <si>
    <t>업무용보험 100%가입하고 업무일지 미기록시</t>
    <phoneticPr fontId="74" type="noConversion"/>
  </si>
  <si>
    <t>일부가입</t>
    <phoneticPr fontId="74" type="noConversion"/>
  </si>
  <si>
    <t>업무용
승용차
관련
비용</t>
    <phoneticPr fontId="74" type="noConversion"/>
  </si>
  <si>
    <t>(9)  감가상각비</t>
    <phoneticPr fontId="74" type="noConversion"/>
  </si>
  <si>
    <t>(10) 임차료</t>
    <phoneticPr fontId="74" type="noConversion"/>
  </si>
  <si>
    <t>(11) 감가상각비 상당액 (리스/렌트(70%))</t>
    <phoneticPr fontId="74" type="noConversion"/>
  </si>
  <si>
    <t>(12) 유류대</t>
    <phoneticPr fontId="74" type="noConversion"/>
  </si>
  <si>
    <t>(13) 보험료</t>
    <phoneticPr fontId="74" type="noConversion"/>
  </si>
  <si>
    <t>(14) 수선비</t>
    <phoneticPr fontId="74" type="noConversion"/>
  </si>
  <si>
    <t>(15) 자동차세</t>
    <phoneticPr fontId="74" type="noConversion"/>
  </si>
  <si>
    <t>(16) 기타</t>
    <phoneticPr fontId="74" type="noConversion"/>
  </si>
  <si>
    <t>(17) 합계</t>
    <phoneticPr fontId="74" type="noConversion"/>
  </si>
  <si>
    <t>손금
불
산입액
계산</t>
    <phoneticPr fontId="74" type="noConversion"/>
  </si>
  <si>
    <t>업무용
사용액</t>
    <phoneticPr fontId="74" type="noConversion"/>
  </si>
  <si>
    <t>(21) 감가상각비(상당액)
      [ ( 9 또는 11 ) X 7 ]</t>
    <phoneticPr fontId="74" type="noConversion"/>
  </si>
  <si>
    <t>(22) 관련비용 [ (17-9)
      또는 (17-11) X (7)]</t>
    <phoneticPr fontId="74" type="noConversion"/>
  </si>
  <si>
    <t>(23) 합계 [ (21) + (22) ]</t>
    <phoneticPr fontId="74" type="noConversion"/>
  </si>
  <si>
    <t>업무외
사용액</t>
    <phoneticPr fontId="74" type="noConversion"/>
  </si>
  <si>
    <t>업무용 승용차사적 사용비용 손금불산입하고 상여처분함. (승용차 사용자 상여처분 연말정산 재정산 4월10일신고납부)</t>
    <phoneticPr fontId="74" type="noConversion"/>
  </si>
  <si>
    <t>소득자료 [인정상여] 명세서 작성</t>
    <phoneticPr fontId="74" type="noConversion"/>
  </si>
  <si>
    <t>감가상각비 연간 800만원 한도초과분 손금불산입하고 (자가) 유보(발생)처분함. / 리스,렌트차량 감가상각비 연간 800만원 한도초과분 손금불산입하고 기타사외유출처분함.</t>
    <phoneticPr fontId="74" type="noConversion"/>
  </si>
  <si>
    <t>(28) 손금불산입 합계 [ 26 + 27 ]</t>
    <phoneticPr fontId="74" type="noConversion"/>
  </si>
  <si>
    <t>감가상각비한도초과액</t>
    <phoneticPr fontId="74" type="noConversion"/>
  </si>
  <si>
    <t>(자가)유보</t>
    <phoneticPr fontId="74" type="noConversion"/>
  </si>
  <si>
    <t>(29) 손금산입 합계 [ 17 - 28 ]</t>
    <phoneticPr fontId="74" type="noConversion"/>
  </si>
  <si>
    <t>감가상각비상당액한도초과액</t>
    <phoneticPr fontId="74" type="noConversion"/>
  </si>
  <si>
    <t>(리스,렌트)기타사외유출</t>
    <phoneticPr fontId="74" type="noConversion"/>
  </si>
  <si>
    <r>
      <rPr>
        <b/>
        <sz val="11"/>
        <color rgb="FFC00000"/>
        <rFont val="맑은 고딕"/>
        <family val="3"/>
        <charset val="129"/>
        <scheme val="minor"/>
      </rPr>
      <t>한도초과</t>
    </r>
    <r>
      <rPr>
        <sz val="11"/>
        <color theme="1"/>
        <rFont val="맑은 고딕"/>
        <family val="3"/>
        <charset val="129"/>
        <scheme val="minor"/>
      </rPr>
      <t xml:space="preserve">
금액
이월
명세</t>
    </r>
    <phoneticPr fontId="74" type="noConversion"/>
  </si>
  <si>
    <t>(34) 전기이월액</t>
    <phoneticPr fontId="74" type="noConversion"/>
  </si>
  <si>
    <t>(35) 당기감가상각비(상당액)
      한도초과금액</t>
    <phoneticPr fontId="74" type="noConversion"/>
  </si>
  <si>
    <t>(36) 감가상각비(상당액)
      한도초과금액누계</t>
    <phoneticPr fontId="74" type="noConversion"/>
  </si>
  <si>
    <t>(37) 손금추인(산입)액</t>
    <phoneticPr fontId="74" type="noConversion"/>
  </si>
  <si>
    <t>(38) 차기이월액 [ 36 - 37 ]</t>
    <phoneticPr fontId="74" type="noConversion"/>
  </si>
  <si>
    <t>처분
손실
및
한도
초과
금액</t>
    <phoneticPr fontId="74" type="noConversion"/>
  </si>
  <si>
    <t>손금
불산입액
계산</t>
    <phoneticPr fontId="74" type="noConversion"/>
  </si>
  <si>
    <t>(40) 양도가액</t>
    <phoneticPr fontId="74" type="noConversion"/>
  </si>
  <si>
    <t>세무
장부
가액</t>
    <phoneticPr fontId="74" type="noConversion"/>
  </si>
  <si>
    <t>(42) 취득가액</t>
    <phoneticPr fontId="74" type="noConversion"/>
  </si>
  <si>
    <t>(43) 감가상각비누계액</t>
    <phoneticPr fontId="74" type="noConversion"/>
  </si>
  <si>
    <t>(44) 감가상각비
      한도 초과 차기 이월액</t>
    <phoneticPr fontId="74" type="noConversion"/>
  </si>
  <si>
    <t>(45) 합계 [ 42-43+44]</t>
    <phoneticPr fontId="74" type="noConversion"/>
  </si>
  <si>
    <t>(46) 처분손실 [ (40-45) &lt; 0 ]</t>
    <phoneticPr fontId="74" type="noConversion"/>
  </si>
  <si>
    <t>(47) 당기손금산입액 [ 46 ≤ 800 ]</t>
    <phoneticPr fontId="74" type="noConversion"/>
  </si>
  <si>
    <t>(48) 한도초과금액 손금불산입
       [ 46 - 800만원 ]</t>
    <phoneticPr fontId="74" type="noConversion"/>
  </si>
  <si>
    <t>2016년 최초 적용시에는 52~55는 입력하지 않습니다.</t>
    <phoneticPr fontId="74" type="noConversion"/>
  </si>
  <si>
    <t>이월
명세</t>
    <phoneticPr fontId="74" type="noConversion"/>
  </si>
  <si>
    <t xml:space="preserve">(52) 처분일    </t>
    <phoneticPr fontId="74" type="noConversion"/>
  </si>
  <si>
    <t>(53) 전기이월액</t>
    <phoneticPr fontId="74" type="noConversion"/>
  </si>
  <si>
    <t>(54) 손금산입액 (800만원한도)</t>
    <phoneticPr fontId="74" type="noConversion"/>
  </si>
  <si>
    <t>(55) 차기이월액 [53-54]</t>
    <phoneticPr fontId="74" type="noConversion"/>
  </si>
  <si>
    <t>공급가액</t>
    <phoneticPr fontId="74" type="noConversion"/>
  </si>
  <si>
    <t>세액</t>
    <phoneticPr fontId="74" type="noConversion"/>
  </si>
  <si>
    <t>차)</t>
    <phoneticPr fontId="74" type="noConversion"/>
  </si>
  <si>
    <t>미수금</t>
    <phoneticPr fontId="74" type="noConversion"/>
  </si>
  <si>
    <t>대)</t>
    <phoneticPr fontId="74" type="noConversion"/>
  </si>
  <si>
    <t>차량운반구</t>
    <phoneticPr fontId="74" type="noConversion"/>
  </si>
  <si>
    <t>감가상각누계액</t>
    <phoneticPr fontId="74" type="noConversion"/>
  </si>
  <si>
    <t>부가세예수금</t>
    <phoneticPr fontId="74" type="noConversion"/>
  </si>
  <si>
    <t>유형자산처분이익</t>
    <phoneticPr fontId="74" type="noConversion"/>
  </si>
  <si>
    <t>운행기록부 미작성 한도</t>
    <phoneticPr fontId="51" type="noConversion"/>
  </si>
  <si>
    <t>감가상각비 한도</t>
    <phoneticPr fontId="51" type="noConversion"/>
  </si>
  <si>
    <r>
      <t xml:space="preserve">(27) 감가상각비 (상당액)
</t>
    </r>
    <r>
      <rPr>
        <sz val="11"/>
        <color rgb="FFFF0000"/>
        <rFont val="맑은 고딕"/>
        <family val="3"/>
        <charset val="129"/>
        <scheme val="minor"/>
      </rPr>
      <t>한도초과금액</t>
    </r>
    <r>
      <rPr>
        <sz val="11"/>
        <color theme="1"/>
        <rFont val="맑은 고딕"/>
        <family val="3"/>
        <charset val="129"/>
        <scheme val="minor"/>
      </rPr>
      <t xml:space="preserve"> ( 21 - 800만원(400만원) )
     </t>
    </r>
    <r>
      <rPr>
        <sz val="11"/>
        <color rgb="FFFF0000"/>
        <rFont val="맑은 고딕"/>
        <family val="3"/>
        <charset val="129"/>
        <scheme val="minor"/>
      </rPr>
      <t xml:space="preserve">=&gt; 당기 손불 자가 유보,
           </t>
    </r>
    <r>
      <rPr>
        <sz val="11"/>
        <color rgb="FF0070C0"/>
        <rFont val="맑은 고딕"/>
        <family val="3"/>
        <charset val="129"/>
        <scheme val="minor"/>
      </rPr>
      <t>렌트/리스는 기타사외유출</t>
    </r>
    <phoneticPr fontId="74" type="noConversion"/>
  </si>
  <si>
    <t>월수</t>
    <phoneticPr fontId="51" type="noConversion"/>
  </si>
  <si>
    <t>렌트</t>
    <phoneticPr fontId="74" type="noConversion"/>
  </si>
  <si>
    <t>choose</t>
    <phoneticPr fontId="51" type="noConversion"/>
  </si>
  <si>
    <t>처분일</t>
    <phoneticPr fontId="74" type="noConversion"/>
  </si>
  <si>
    <t>벤츠350(산은캐피탈)</t>
    <phoneticPr fontId="74" type="noConversion"/>
  </si>
  <si>
    <t>11보1234</t>
    <phoneticPr fontId="74" type="noConversion"/>
  </si>
  <si>
    <t>에쿠스VS500(현대캐피탈)</t>
    <phoneticPr fontId="74" type="noConversion"/>
  </si>
  <si>
    <t>49소1234</t>
    <phoneticPr fontId="74" type="noConversion"/>
  </si>
  <si>
    <t>QM6</t>
    <phoneticPr fontId="74" type="noConversion"/>
  </si>
  <si>
    <t>56호1234</t>
    <phoneticPr fontId="74" type="noConversion"/>
  </si>
  <si>
    <t>카니발(영업용)</t>
    <phoneticPr fontId="74" type="noConversion"/>
  </si>
  <si>
    <t>51호4321</t>
    <phoneticPr fontId="74" type="noConversion"/>
  </si>
  <si>
    <t>제네시스G90</t>
    <phoneticPr fontId="74" type="noConversion"/>
  </si>
  <si>
    <t>233루4112</t>
    <phoneticPr fontId="74" type="noConversion"/>
  </si>
  <si>
    <t>⑥  제4항 제1호를 적용받으려는 내국법인은 업무용승용차별로 운행기록등을 작성ㆍ비치하여야 하며, 납세지 관할 세무서장이 요구할 경우 이를 즉시 제출하여야 한다.(2016.02.12 신설)</t>
    <phoneticPr fontId="4" type="noConversion"/>
  </si>
  <si>
    <t>법인세법시행령 제50조의 2 [ 업무용승용차 관련비용 등의 손금불산입 특례(2016.02.12 신설) ]</t>
    <phoneticPr fontId="4" type="noConversion"/>
  </si>
  <si>
    <t>(26) 합계 [ 24 + 25] 
      =&gt; 당기 손불 상여
           (날라가는 금액)</t>
    <phoneticPr fontId="74" type="noConversion"/>
  </si>
  <si>
    <t>★ 참조만 할것 수식 틀릴 수 있음.</t>
    <phoneticPr fontId="51" type="noConversion"/>
  </si>
  <si>
    <t>거래처(거래처명기재등)ㆍ대리점 방문, 회의 참석, 판촉 활동, 출근 및 퇴근 등 직무와 관련된 업무수행에 따라 주행한 거리</t>
    <phoneticPr fontId="4" type="noConversion"/>
  </si>
  <si>
    <t>개인사업자 업무전용보험 가입 2021.1.1.이후 시행</t>
    <phoneticPr fontId="4" type="noConversion"/>
  </si>
  <si>
    <t>http://cafe.daum.net/transtax/R8Xs/39</t>
    <phoneticPr fontId="4" type="noConversion"/>
  </si>
  <si>
    <t>★ 직전연도 성실신고확인대상자 및 (간이과세자배제)전문직사업자</t>
    <phoneticPr fontId="4" type="noConversion"/>
  </si>
  <si>
    <t>http://cafe.daum.net/transtax/R8Xs/44</t>
    <phoneticPr fontId="4" type="noConversion"/>
  </si>
  <si>
    <t>금융리스,운용리스,할부</t>
    <phoneticPr fontId="4" type="noConversion"/>
  </si>
  <si>
    <t>http://cafe.daum.net/transtax/R8Xs/49</t>
    <phoneticPr fontId="4" type="noConversion"/>
  </si>
  <si>
    <t>8-4. 내용연수에 따른 상각률</t>
    <phoneticPr fontId="83" type="noConversion"/>
  </si>
  <si>
    <t>상각률은 감가상각자산의 취득가액 또는 미상각잔액 중 당해 연도에 비용으로 배분할</t>
    <phoneticPr fontId="83" type="noConversion"/>
  </si>
  <si>
    <t>상각액을 산정하기 위하여 적용하는 일정률을 말한다.</t>
    <phoneticPr fontId="83" type="noConversion"/>
  </si>
  <si>
    <t>현행 법인세법시행규칙 [별표 4]에서 정액법, 정률법의 구분에 따라 내용연수별</t>
    <phoneticPr fontId="83" type="noConversion"/>
  </si>
  <si>
    <t>상각률을 정하고 있으므로 상각대상자산의 내용연수만 확정되면 그에 해당하는</t>
    <phoneticPr fontId="83" type="noConversion"/>
  </si>
  <si>
    <t>상각률을 적용하여 감가상각비를 계산한다.</t>
    <phoneticPr fontId="83" type="noConversion"/>
  </si>
  <si>
    <t>감가상각방법</t>
    <phoneticPr fontId="74" type="noConversion"/>
  </si>
  <si>
    <t>정부지원금(공구와기구)</t>
    <phoneticPr fontId="74" type="noConversion"/>
  </si>
  <si>
    <t>법인세법시행규칙 [별표 4] 고정자산의 상각률표상의 상각률은 사업연도가</t>
    <phoneticPr fontId="83" type="noConversion"/>
  </si>
  <si>
    <t>정액법,정률법,연수합계법,생산량비례법,작업시간비례법</t>
    <phoneticPr fontId="74" type="noConversion"/>
  </si>
  <si>
    <t xml:space="preserve">1년인 경우를 전제로 해서 정해진 율이므로 법인세법 제6조에 규정하는 </t>
    <phoneticPr fontId="83" type="noConversion"/>
  </si>
  <si>
    <t>직선법 - 정액법</t>
    <phoneticPr fontId="74" type="noConversion"/>
  </si>
  <si>
    <t>취득가액</t>
    <phoneticPr fontId="74" type="noConversion"/>
  </si>
  <si>
    <t>사업연도가 1년 미만인 경우에는 다음과 같이 신고(기준)내용연수를 연간내용연수</t>
    <phoneticPr fontId="83" type="noConversion"/>
  </si>
  <si>
    <t>가속상각법 - 정률법,연수합계법</t>
    <phoneticPr fontId="74" type="noConversion"/>
  </si>
  <si>
    <t>공구와기구 차감계정</t>
    <phoneticPr fontId="74" type="noConversion"/>
  </si>
  <si>
    <t>정부지원금</t>
    <phoneticPr fontId="74" type="noConversion"/>
  </si>
  <si>
    <t>국고보조금</t>
    <phoneticPr fontId="74" type="noConversion"/>
  </si>
  <si>
    <t>로 환산하여 환산내용연수의 상각률을 적용하여 상각범위액을 계산한다.(법령 §28 ②).</t>
    <phoneticPr fontId="83" type="noConversion"/>
  </si>
  <si>
    <t>비례법 - 생산량비례법,작업시간비례법</t>
    <phoneticPr fontId="74" type="noConversion"/>
  </si>
  <si>
    <t>회사부담금</t>
    <phoneticPr fontId="74" type="noConversion"/>
  </si>
  <si>
    <t>이 경우 사업연도월수는 달력에 따라 계산하되 1월 미만의 월수는 1월로 한다.</t>
    <phoneticPr fontId="83" type="noConversion"/>
  </si>
  <si>
    <t>상각내용</t>
    <phoneticPr fontId="74" type="noConversion"/>
  </si>
  <si>
    <t>정률법</t>
    <phoneticPr fontId="74" type="noConversion"/>
  </si>
  <si>
    <t>각 사업연도의 소득에 대하여 면제 감면 감가상각 의제 - 시인부족액 2011년귀속 부터 강제상각 손금산입 세무조정</t>
    <phoneticPr fontId="74" type="noConversion"/>
  </si>
  <si>
    <t>* 사업연도가 1년 미만인 경우 적용 내용연수</t>
    <phoneticPr fontId="83" type="noConversion"/>
  </si>
  <si>
    <r>
      <t>※ 개인사업자 - 면제되거나 감면을 받은 경우에서</t>
    </r>
    <r>
      <rPr>
        <b/>
        <u/>
        <sz val="9"/>
        <color rgb="FFFF0000"/>
        <rFont val="굴림"/>
        <family val="3"/>
        <charset val="129"/>
      </rPr>
      <t xml:space="preserve"> </t>
    </r>
    <r>
      <rPr>
        <b/>
        <u/>
        <sz val="9"/>
        <color rgb="FF7030A0"/>
        <rFont val="굴림"/>
        <family val="3"/>
        <charset val="129"/>
      </rPr>
      <t>추계신고 결정한 경우 2018년부터 감가상각의제 적용</t>
    </r>
    <r>
      <rPr>
        <b/>
        <sz val="9"/>
        <color rgb="FFFF0000"/>
        <rFont val="굴림"/>
        <family val="3"/>
        <charset val="129"/>
      </rPr>
      <t xml:space="preserve"> (법인도 추계결정 또는 경정하는 경우 감가상각의제적용 2018.02.13.이 속하는 사업연도 법령 제30조)</t>
    </r>
    <phoneticPr fontId="74" type="noConversion"/>
  </si>
  <si>
    <t>환산내용연수 = 내용연수·신고내용연수 또는 기준내용연수</t>
    <phoneticPr fontId="83" type="noConversion"/>
  </si>
  <si>
    <t>X</t>
    <phoneticPr fontId="83" type="noConversion"/>
  </si>
  <si>
    <t>사업연도월수</t>
    <phoneticPr fontId="83" type="noConversion"/>
  </si>
  <si>
    <t>[별표 4] 감가상각자산의 상각률표(법칙 §15 ② 관련)</t>
    <phoneticPr fontId="83" type="noConversion"/>
  </si>
  <si>
    <t>내용연수</t>
    <phoneticPr fontId="83" type="noConversion"/>
  </si>
  <si>
    <t>정액법</t>
    <phoneticPr fontId="83" type="noConversion"/>
  </si>
  <si>
    <t>정률법</t>
    <phoneticPr fontId="83" type="noConversion"/>
  </si>
  <si>
    <t>상각방법</t>
    <phoneticPr fontId="83" type="noConversion"/>
  </si>
  <si>
    <t>취득일</t>
    <phoneticPr fontId="83" type="noConversion"/>
  </si>
  <si>
    <t>취득가액</t>
    <phoneticPr fontId="83" type="noConversion"/>
  </si>
  <si>
    <t>상각률</t>
    <phoneticPr fontId="83" type="noConversion"/>
  </si>
  <si>
    <t>양도일</t>
    <phoneticPr fontId="83" type="noConversion"/>
  </si>
  <si>
    <t>기초가액</t>
    <phoneticPr fontId="83" type="noConversion"/>
  </si>
  <si>
    <t>년</t>
    <phoneticPr fontId="83" type="noConversion"/>
  </si>
  <si>
    <t>할푼리</t>
    <phoneticPr fontId="83" type="noConversion"/>
  </si>
  <si>
    <t>① 취득원가(c)</t>
    <phoneticPr fontId="74" type="noConversion"/>
  </si>
  <si>
    <t>직선법=</t>
    <phoneticPr fontId="74" type="noConversion"/>
  </si>
  <si>
    <t>② 내용연수(n)</t>
    <phoneticPr fontId="74" type="noConversion"/>
  </si>
  <si>
    <t>③ 잔존가액(s)</t>
    <phoneticPr fontId="74" type="noConversion"/>
  </si>
  <si>
    <t>구분</t>
    <phoneticPr fontId="83" type="noConversion"/>
  </si>
  <si>
    <t>취득년</t>
    <phoneticPr fontId="83" type="noConversion"/>
  </si>
  <si>
    <t>상각월수</t>
    <phoneticPr fontId="83" type="noConversion"/>
  </si>
  <si>
    <t>신규취득및증가</t>
    <phoneticPr fontId="83" type="noConversion"/>
  </si>
  <si>
    <t>전기말감가상각누계액</t>
    <phoneticPr fontId="83" type="noConversion"/>
  </si>
  <si>
    <t>감가상각비</t>
    <phoneticPr fontId="83" type="noConversion"/>
  </si>
  <si>
    <t>미상각액(당기말장부가액)</t>
    <phoneticPr fontId="83" type="noConversion"/>
  </si>
  <si>
    <t>당기말감가상각누계액</t>
    <phoneticPr fontId="83" type="noConversion"/>
  </si>
  <si>
    <t>이중체감법,체감법=</t>
    <phoneticPr fontId="74" type="noConversion"/>
  </si>
  <si>
    <t>(2) 정률법</t>
    <phoneticPr fontId="83" type="noConversion"/>
  </si>
  <si>
    <t>정률법이란 미상가잔액법이라고도 하는 상각방법으로서 미상각잔액에 상각률을 곱하여 계산한다.</t>
    <phoneticPr fontId="83" type="noConversion"/>
  </si>
  <si>
    <t>즉 당해 감가상각자산의 취득가액에서 이미 상각액으로 손금에 산입한 금액을 공제한 잔액(미상각잔액)에 당해 자산의 내용연수에 따른</t>
    <phoneticPr fontId="83" type="noConversion"/>
  </si>
  <si>
    <t>상각률을 곱하여 계산한 금액을 각 사업연도의 상각범위액으로 한다. 따라서 상각범위액이 매년 체감되는 상각방법이다(법령 §26 ② 2호).</t>
    <phoneticPr fontId="83" type="noConversion"/>
  </si>
  <si>
    <r>
      <t>당기상각범위액 = 미상각잔액</t>
    </r>
    <r>
      <rPr>
        <vertAlign val="superscript"/>
        <sz val="11"/>
        <color indexed="60"/>
        <rFont val="굴림"/>
        <family val="3"/>
        <charset val="129"/>
      </rPr>
      <t>주)</t>
    </r>
    <r>
      <rPr>
        <sz val="11"/>
        <color theme="1"/>
        <rFont val="맑은 고딕"/>
        <family val="3"/>
        <charset val="129"/>
        <scheme val="minor"/>
      </rPr>
      <t xml:space="preserve"> (취득가액 - 기상각액) X 정률법에 의한 상각률</t>
    </r>
    <phoneticPr fontId="83" type="noConversion"/>
  </si>
  <si>
    <t>* 미상각잔액은 세무계산상 미상각잔액을 말하며 다음의 '①' 또는 '②'와 같이 계산한다(집행기준 23-26-2 ① 2호).</t>
    <phoneticPr fontId="83" type="noConversion"/>
  </si>
  <si>
    <t>① 당기말 재무상태표상 취득가액(취득가액 + 당기 자산계상한 자본적지출액) - 당기말 재무상태표상 감가상각누계액 + (당기 감가상각비 계상액 + 당기 비용계상한 자본적지출액) + 전기말 상각부인누계액</t>
    <phoneticPr fontId="83" type="noConversion"/>
  </si>
  <si>
    <t>② (전기말 재무상태표상 취득가액 - 전기말 재무상태표상 감가상각누계액) + (당기 자산계상한 자본적지출액 + 당기 비용계상한 자본적지출액) + 전기말 상각부인누계액</t>
    <phoneticPr fontId="83" type="noConversion"/>
  </si>
  <si>
    <t xml:space="preserve">위에서 상각률은 법인세법시행규칙 [별표 4]에서 내용연수에 따라 잔존가액 5%에 해당하는 정률법에 의한 상각률을 적용하고, 5%에 상당하는 금액은 미상각잔액이 </t>
    <phoneticPr fontId="83" type="noConversion"/>
  </si>
  <si>
    <t>최초로 취득가액의 5% 이하가 되는 사업연도의 감가상각범위액에 가산한다.</t>
    <phoneticPr fontId="83" type="noConversion"/>
  </si>
  <si>
    <t xml:space="preserve">정률법의 상각률 = 1 - </t>
    <phoneticPr fontId="83" type="noConversion"/>
  </si>
  <si>
    <r>
      <t xml:space="preserve">내용연수(n)  </t>
    </r>
    <r>
      <rPr>
        <b/>
        <sz val="11"/>
        <color indexed="8"/>
        <rFont val="굴림"/>
        <family val="3"/>
        <charset val="129"/>
      </rPr>
      <t xml:space="preserve">  </t>
    </r>
    <r>
      <rPr>
        <b/>
        <vertAlign val="superscript"/>
        <sz val="11"/>
        <color indexed="8"/>
        <rFont val="굴림"/>
        <family val="3"/>
        <charset val="129"/>
      </rPr>
      <t>√</t>
    </r>
    <phoneticPr fontId="83" type="noConversion"/>
  </si>
  <si>
    <t>잔존가액(s)</t>
    <phoneticPr fontId="83" type="noConversion"/>
  </si>
  <si>
    <t>취득원가(c)</t>
    <phoneticPr fontId="83" type="noConversion"/>
  </si>
  <si>
    <t>(1) 정액법</t>
    <phoneticPr fontId="83" type="noConversion"/>
  </si>
  <si>
    <t>정액법이란 직선법이라고도 하는 것으로서 상각범위액ㅇ이 매년 균등하게 되는 상각방법을 말한다(법령 §26 ② 1호).</t>
    <phoneticPr fontId="83" type="noConversion"/>
  </si>
  <si>
    <t>당기상각범위액 = 취득가액 X 상각률</t>
    <phoneticPr fontId="83" type="noConversion"/>
  </si>
  <si>
    <t>이 경우 취득가액은 법인세법시행령 제72조의 규정에 의한 취득가액으로 세무계산상 취득가액(장부상 취득가액 + 비용계상한 자본적 지출액의 누계액)을 말하며</t>
    <phoneticPr fontId="83" type="noConversion"/>
  </si>
  <si>
    <t>(집행기준 23-26-2 ① 1호), '상각률'은 법인세법시행규칙 [별표 4]에 표시된 고정자산의 내용연수별 정액법에 의한 상각률을 적용하면 된다.</t>
    <phoneticPr fontId="83" type="noConversion"/>
  </si>
  <si>
    <t>정액법의 상각률 =</t>
    <phoneticPr fontId="83" type="noConversion"/>
  </si>
  <si>
    <t>6. 잔존가액</t>
    <phoneticPr fontId="83" type="noConversion"/>
  </si>
  <si>
    <t>6-1. 잔존가액 및 비망가액</t>
    <phoneticPr fontId="83" type="noConversion"/>
  </si>
  <si>
    <t>199901.1. 이후 최초로 개시하는 사업연도 감가상각분부터는 유형.무형고정자산 모두에 대하여 잔존가액을 '0'으로 하여 잔존가액제도를 폐지하였다.</t>
    <phoneticPr fontId="83" type="noConversion"/>
  </si>
  <si>
    <t>다만, 건축물 외의 유형고정자산에 대하여 정률법으로 감가상각하는 경우 잔존가액이 없으면 상각률 계산이 불가능하므로 상각률 계산시에만</t>
    <phoneticPr fontId="83" type="noConversion"/>
  </si>
  <si>
    <t>잔존가액을 취득가액(자산재평가법에 의하여 재평가한 경우에는 재평가액을, 자본적지출이 발생한 경우에는 동 금액을 가산한 금액)의</t>
    <phoneticPr fontId="83" type="noConversion"/>
  </si>
  <si>
    <t>5%로 하고, 미상각잔액이 최초로 취득가액의 5% 이하가 되는 사업연도에 잔존가액을 추가 감가상각하도록 규정하고 있다 (법령 §26 ⑥).</t>
    <phoneticPr fontId="83" type="noConversion"/>
  </si>
  <si>
    <r>
      <t xml:space="preserve">그러나 유형고정자산은 감가상각이 완료된 후에도 계속 사업에 제공되고 경제적 가치가 일부 있기 때문에 </t>
    </r>
    <r>
      <rPr>
        <b/>
        <sz val="11"/>
        <color rgb="FF7030A0"/>
        <rFont val="굴림"/>
        <family val="3"/>
        <charset val="129"/>
      </rPr>
      <t>개별자산별로 취득가액의 5%와 1,000원 중</t>
    </r>
    <phoneticPr fontId="83" type="noConversion"/>
  </si>
  <si>
    <t>적은 금액을 장부가액으로 하고 동 금액에 대하여는 이를 손금에 산입하지 아니한다(법령 §26 ⑦).</t>
    <phoneticPr fontId="83" type="noConversion"/>
  </si>
  <si>
    <r>
      <t xml:space="preserve">(24) 감가상각비 (상당액)
      (9-21) 또는 (11-21) ]
</t>
    </r>
    <r>
      <rPr>
        <sz val="11"/>
        <color rgb="FFFF0000"/>
        <rFont val="맑은 고딕"/>
        <family val="3"/>
        <charset val="129"/>
        <scheme val="minor"/>
      </rPr>
      <t xml:space="preserve">      (날라가는 금액)</t>
    </r>
  </si>
  <si>
    <r>
      <t xml:space="preserve">(25) 관련비용
      [( 17-9 또는 17-11) -22 ]
     </t>
    </r>
    <r>
      <rPr>
        <sz val="11"/>
        <color rgb="FFFF0000"/>
        <rFont val="맑은 고딕"/>
        <family val="3"/>
        <charset val="129"/>
        <scheme val="minor"/>
      </rPr>
      <t xml:space="preserve"> (날라가는 금액)</t>
    </r>
    <phoneticPr fontId="74" type="noConversion"/>
  </si>
  <si>
    <r>
      <t>중형</t>
    </r>
    <r>
      <rPr>
        <strike/>
        <sz val="9"/>
        <color rgb="FF7030A0"/>
        <rFont val="맑은 고딕"/>
        <family val="3"/>
        <charset val="129"/>
      </rPr>
      <t>화물
스타렉스</t>
    </r>
  </si>
  <si>
    <r>
      <t>소형</t>
    </r>
    <r>
      <rPr>
        <strike/>
        <sz val="9"/>
        <color rgb="FF7030A0"/>
        <rFont val="맑은 고딕"/>
        <family val="3"/>
        <charset val="129"/>
      </rPr>
      <t>화물
스타렉스</t>
    </r>
    <phoneticPr fontId="4" type="noConversion"/>
  </si>
  <si>
    <t>구분</t>
    <phoneticPr fontId="4" type="noConversion"/>
  </si>
  <si>
    <t>업무용</t>
    <phoneticPr fontId="4" type="noConversion"/>
  </si>
  <si>
    <t>김미란</t>
    <phoneticPr fontId="4" type="noConversion"/>
  </si>
  <si>
    <t>에버랜드</t>
    <phoneticPr fontId="4" type="noConversion"/>
  </si>
  <si>
    <t>비업무용</t>
    <phoneticPr fontId="4" type="noConversion"/>
  </si>
  <si>
    <t>유류비</t>
    <phoneticPr fontId="4" type="noConversion"/>
  </si>
  <si>
    <t>가솔린</t>
    <phoneticPr fontId="4" type="noConversion"/>
  </si>
  <si>
    <t>감가상각비,임차료,유류비,보험료,수선비,자동차세,통행료 및 금융리스부채에 대한 이자비용등</t>
    <phoneticPr fontId="4" type="noConversion"/>
  </si>
  <si>
    <t>보험료
임원자동차보험갱신</t>
    <phoneticPr fontId="4" type="noConversion"/>
  </si>
  <si>
    <t>수선비</t>
    <phoneticPr fontId="4" type="noConversion"/>
  </si>
  <si>
    <t>43오5460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</si>
</sst>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3" formatCode="_-* #,##0.00_-;\-* #,##0.00_-;_-* &quot;-&quot;??_-;_-@_-"/>
    <numFmt numFmtId="176" formatCode="###\-##\-#####"/>
    <numFmt numFmtId="177" formatCode="yyyy\.mm\.dd\."/>
    <numFmt numFmtId="178" formatCode="_-* #,##0_-&quot;km&quot;;\-* #,##0_-;_-* &quot;-&quot;_-;_-@_-"/>
    <numFmt numFmtId="179" formatCode="0.0%"/>
    <numFmt numFmtId="180" formatCode="_-* #,##0.0_-&quot;km&quot;;\-* #,##0.0_-;_-* &quot;-&quot;_-;_-@_-"/>
    <numFmt numFmtId="181" formatCode="#,##0&quot;원&quot;"/>
    <numFmt numFmtId="182" formatCode="_-* #,##0_-&quot;원&quot;;\-* #,##0_-;_-* &quot;-&quot;_-;_-@_-"/>
    <numFmt numFmtId="183" formatCode="h:mm;@"/>
    <numFmt numFmtId="184" formatCode="yyyy\.mm\.dd"/>
    <numFmt numFmtId="185" formatCode="_-* #,##0.00_-&quot;원&quot;;\-* #,##0.00_-;_-* &quot;-&quot;_-;_-@_-"/>
    <numFmt numFmtId="186" formatCode="_-* #,##0.0&quot;Km/L&quot;;\-* #,##0.0_-;_-* &quot;-&quot;_-;_-@_-"/>
    <numFmt numFmtId="187" formatCode="_-* #,##0.0_-&quot;Km/L&quot;;\-* #,##0.0_-;_-* &quot;-&quot;_-;_-@_-"/>
    <numFmt numFmtId="188" formatCode="yyyy/mm/dd;@"/>
    <numFmt numFmtId="189" formatCode="#,##0&quot;명&quot;"/>
    <numFmt numFmtId="190" formatCode="#,##0_ "/>
    <numFmt numFmtId="191" formatCode="0.0000%"/>
    <numFmt numFmtId="192" formatCode="&quot;연&quot;#,##0"/>
    <numFmt numFmtId="193" formatCode="&quot;월&quot;#,##0"/>
    <numFmt numFmtId="194" formatCode="0_ &quot;년&quot;"/>
  </numFmts>
  <fonts count="108">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맑은 고딕"/>
      <family val="3"/>
      <charset val="129"/>
    </font>
    <font>
      <sz val="10"/>
      <color indexed="8"/>
      <name val="맑은 고딕"/>
      <family val="3"/>
      <charset val="129"/>
    </font>
    <font>
      <sz val="8"/>
      <color indexed="8"/>
      <name val="맑은 고딕"/>
      <family val="3"/>
      <charset val="129"/>
    </font>
    <font>
      <sz val="6"/>
      <color indexed="8"/>
      <name val="맑은 고딕"/>
      <family val="3"/>
      <charset val="129"/>
    </font>
    <font>
      <sz val="18"/>
      <color indexed="8"/>
      <name val="맑은 고딕"/>
      <family val="3"/>
      <charset val="129"/>
    </font>
    <font>
      <b/>
      <sz val="9"/>
      <color indexed="81"/>
      <name val="Tahoma"/>
      <family val="2"/>
    </font>
    <font>
      <b/>
      <sz val="11"/>
      <color indexed="36"/>
      <name val="맑은 고딕"/>
      <family val="3"/>
      <charset val="129"/>
    </font>
    <font>
      <b/>
      <sz val="9"/>
      <color indexed="81"/>
      <name val="돋움"/>
      <family val="3"/>
      <charset val="129"/>
    </font>
    <font>
      <b/>
      <sz val="11"/>
      <color indexed="10"/>
      <name val="맑은 고딕"/>
      <family val="3"/>
      <charset val="129"/>
    </font>
    <font>
      <sz val="11"/>
      <color indexed="8"/>
      <name val="굴림"/>
      <family val="3"/>
      <charset val="129"/>
    </font>
    <font>
      <b/>
      <sz val="11"/>
      <color indexed="36"/>
      <name val="굴림"/>
      <family val="3"/>
      <charset val="129"/>
    </font>
    <font>
      <b/>
      <vertAlign val="superscript"/>
      <sz val="11"/>
      <color indexed="10"/>
      <name val="굴림"/>
      <family val="3"/>
      <charset val="129"/>
    </font>
    <font>
      <sz val="14"/>
      <color indexed="8"/>
      <name val="맑은 고딕"/>
      <family val="3"/>
      <charset val="129"/>
    </font>
    <font>
      <b/>
      <sz val="11"/>
      <color indexed="56"/>
      <name val="맑은 고딕"/>
      <family val="3"/>
      <charset val="129"/>
    </font>
    <font>
      <sz val="9"/>
      <color indexed="81"/>
      <name val="Tahoma"/>
      <family val="2"/>
    </font>
    <font>
      <sz val="9"/>
      <color indexed="81"/>
      <name val="돋움"/>
      <family val="3"/>
      <charset val="129"/>
    </font>
    <font>
      <sz val="11"/>
      <color indexed="10"/>
      <name val="맑은 고딕"/>
      <family val="3"/>
      <charset val="129"/>
    </font>
    <font>
      <b/>
      <sz val="11"/>
      <color indexed="30"/>
      <name val="맑은 고딕"/>
      <family val="3"/>
      <charset val="129"/>
    </font>
    <font>
      <sz val="8"/>
      <name val="맑은 고딕"/>
      <family val="3"/>
      <charset val="129"/>
    </font>
    <font>
      <sz val="11"/>
      <color theme="1"/>
      <name val="맑은 고딕"/>
      <family val="3"/>
      <charset val="129"/>
      <scheme val="minor"/>
    </font>
    <font>
      <sz val="11"/>
      <color rgb="FFFF0000"/>
      <name val="맑은 고딕"/>
      <family val="3"/>
      <charset val="129"/>
      <scheme val="minor"/>
    </font>
    <font>
      <b/>
      <sz val="11"/>
      <color theme="1"/>
      <name val="맑은 고딕"/>
      <family val="3"/>
      <charset val="129"/>
      <scheme val="minor"/>
    </font>
    <font>
      <u/>
      <sz val="11"/>
      <color theme="10"/>
      <name val="맑은 고딕"/>
      <family val="3"/>
      <charset val="129"/>
    </font>
    <font>
      <sz val="10"/>
      <color theme="1"/>
      <name val="맑은 고딕"/>
      <family val="3"/>
      <charset val="129"/>
      <scheme val="minor"/>
    </font>
    <font>
      <b/>
      <sz val="12"/>
      <color theme="1"/>
      <name val="맑은 고딕"/>
      <family val="3"/>
      <charset val="129"/>
      <scheme val="minor"/>
    </font>
    <font>
      <b/>
      <sz val="11"/>
      <color theme="5"/>
      <name val="맑은 고딕"/>
      <family val="3"/>
      <charset val="129"/>
      <scheme val="minor"/>
    </font>
    <font>
      <b/>
      <sz val="11"/>
      <color rgb="FFFF0000"/>
      <name val="맑은 고딕"/>
      <family val="3"/>
      <charset val="129"/>
      <scheme val="minor"/>
    </font>
    <font>
      <sz val="11"/>
      <color theme="1"/>
      <name val="굴림"/>
      <family val="3"/>
      <charset val="129"/>
    </font>
    <font>
      <sz val="11"/>
      <color rgb="FF7030A0"/>
      <name val="맑은 고딕"/>
      <family val="3"/>
      <charset val="129"/>
      <scheme val="minor"/>
    </font>
    <font>
      <sz val="11"/>
      <color rgb="FF000000"/>
      <name val="Inherit"/>
      <family val="2"/>
    </font>
    <font>
      <strike/>
      <sz val="10"/>
      <color theme="1"/>
      <name val="맑은 고딕"/>
      <family val="3"/>
      <charset val="129"/>
      <scheme val="minor"/>
    </font>
    <font>
      <sz val="18"/>
      <color theme="1"/>
      <name val="맑은 고딕"/>
      <family val="3"/>
      <charset val="129"/>
      <scheme val="minor"/>
    </font>
    <font>
      <sz val="8"/>
      <color theme="1"/>
      <name val="맑은 고딕"/>
      <family val="3"/>
      <charset val="129"/>
      <scheme val="minor"/>
    </font>
    <font>
      <b/>
      <sz val="11"/>
      <color rgb="FF7030A0"/>
      <name val="맑은 고딕"/>
      <family val="3"/>
      <charset val="129"/>
      <scheme val="minor"/>
    </font>
    <font>
      <b/>
      <sz val="11"/>
      <name val="맑은 고딕"/>
      <family val="3"/>
      <charset val="129"/>
      <scheme val="minor"/>
    </font>
    <font>
      <sz val="11"/>
      <name val="맑은 고딕"/>
      <family val="3"/>
      <charset val="129"/>
      <scheme val="minor"/>
    </font>
    <font>
      <b/>
      <sz val="11"/>
      <color rgb="FF002060"/>
      <name val="맑은 고딕"/>
      <family val="3"/>
      <charset val="129"/>
      <scheme val="minor"/>
    </font>
    <font>
      <sz val="8"/>
      <color rgb="FF7030A0"/>
      <name val="맑은 고딕"/>
      <family val="3"/>
      <charset val="129"/>
      <scheme val="minor"/>
    </font>
    <font>
      <strike/>
      <sz val="8"/>
      <color rgb="FF7030A0"/>
      <name val="맑은 고딕"/>
      <family val="3"/>
      <charset val="129"/>
      <scheme val="minor"/>
    </font>
    <font>
      <sz val="9"/>
      <color theme="1"/>
      <name val="맑은 고딕"/>
      <family val="3"/>
      <charset val="129"/>
      <scheme val="minor"/>
    </font>
    <font>
      <sz val="11"/>
      <color rgb="FF002060"/>
      <name val="맑은 고딕"/>
      <family val="3"/>
      <charset val="129"/>
      <scheme val="minor"/>
    </font>
    <font>
      <b/>
      <sz val="18"/>
      <color theme="1"/>
      <name val="맑은 고딕"/>
      <family val="3"/>
      <charset val="129"/>
      <scheme val="minor"/>
    </font>
    <font>
      <strike/>
      <sz val="8"/>
      <color theme="1"/>
      <name val="맑은 고딕"/>
      <family val="3"/>
      <charset val="129"/>
      <scheme val="minor"/>
    </font>
    <font>
      <b/>
      <sz val="8"/>
      <color rgb="FF7030A0"/>
      <name val="맑은 고딕"/>
      <family val="3"/>
      <charset val="129"/>
      <scheme val="minor"/>
    </font>
    <font>
      <b/>
      <sz val="8"/>
      <color rgb="FF002060"/>
      <name val="맑은 고딕"/>
      <family val="3"/>
      <charset val="129"/>
      <scheme val="minor"/>
    </font>
    <font>
      <b/>
      <u/>
      <sz val="11"/>
      <color rgb="FFFF0000"/>
      <name val="맑은 고딕"/>
      <family val="3"/>
      <charset val="129"/>
      <scheme val="minor"/>
    </font>
    <font>
      <sz val="11"/>
      <color rgb="FFFF0000"/>
      <name val="맑은 고딕"/>
      <family val="2"/>
      <charset val="129"/>
      <scheme val="minor"/>
    </font>
    <font>
      <sz val="8"/>
      <name val="맑은 고딕"/>
      <family val="3"/>
      <charset val="129"/>
      <scheme val="minor"/>
    </font>
    <font>
      <sz val="11"/>
      <color rgb="FFC00000"/>
      <name val="맑은 고딕"/>
      <family val="3"/>
      <charset val="129"/>
      <scheme val="minor"/>
    </font>
    <font>
      <sz val="11"/>
      <color indexed="60"/>
      <name val="맑은 고딕"/>
      <family val="3"/>
      <charset val="129"/>
    </font>
    <font>
      <sz val="10"/>
      <color rgb="FF7030A0"/>
      <name val="맑은 고딕"/>
      <family val="3"/>
      <charset val="129"/>
      <scheme val="minor"/>
    </font>
    <font>
      <sz val="11"/>
      <color theme="7" tint="0.39997558519241921"/>
      <name val="맑은 고딕"/>
      <family val="3"/>
      <charset val="129"/>
      <scheme val="minor"/>
    </font>
    <font>
      <b/>
      <sz val="11"/>
      <color theme="8" tint="-0.499984740745262"/>
      <name val="맑은 고딕"/>
      <family val="3"/>
      <charset val="129"/>
      <scheme val="minor"/>
    </font>
    <font>
      <b/>
      <sz val="14"/>
      <color rgb="FFC00000"/>
      <name val="맑은 고딕"/>
      <family val="3"/>
      <charset val="129"/>
      <scheme val="minor"/>
    </font>
    <font>
      <sz val="12"/>
      <color rgb="FFC00000"/>
      <name val="맑은 고딕"/>
      <family val="3"/>
      <charset val="129"/>
    </font>
    <font>
      <sz val="11"/>
      <color indexed="8"/>
      <name val="맑은 고딕"/>
      <family val="3"/>
      <charset val="129"/>
    </font>
    <font>
      <b/>
      <sz val="10"/>
      <color rgb="FF0070C0"/>
      <name val="맑은 고딕"/>
      <family val="3"/>
      <charset val="129"/>
    </font>
    <font>
      <sz val="8"/>
      <name val="돋움"/>
      <family val="3"/>
      <charset val="129"/>
    </font>
    <font>
      <b/>
      <sz val="10"/>
      <color indexed="8"/>
      <name val="맑은 고딕"/>
      <family val="3"/>
      <charset val="129"/>
    </font>
    <font>
      <b/>
      <sz val="9"/>
      <color rgb="FFFF0000"/>
      <name val="맑은 고딕"/>
      <family val="3"/>
      <charset val="129"/>
    </font>
    <font>
      <b/>
      <sz val="10"/>
      <color rgb="FF002060"/>
      <name val="맑은 고딕"/>
      <family val="3"/>
      <charset val="129"/>
    </font>
    <font>
      <b/>
      <sz val="10"/>
      <color indexed="53"/>
      <name val="맑은 고딕"/>
      <family val="3"/>
      <charset val="129"/>
    </font>
    <font>
      <b/>
      <sz val="10"/>
      <name val="맑은 고딕"/>
      <family val="3"/>
      <charset val="129"/>
    </font>
    <font>
      <b/>
      <sz val="10"/>
      <color theme="1"/>
      <name val="맑은 고딕"/>
      <family val="3"/>
      <charset val="129"/>
    </font>
    <font>
      <b/>
      <sz val="10"/>
      <color rgb="FFFF0000"/>
      <name val="맑은 고딕"/>
      <family val="3"/>
      <charset val="129"/>
    </font>
    <font>
      <sz val="8"/>
      <color rgb="FFFF0000"/>
      <name val="맑은 고딕"/>
      <family val="3"/>
      <charset val="129"/>
    </font>
    <font>
      <b/>
      <sz val="9"/>
      <color indexed="8"/>
      <name val="맑은 고딕"/>
      <family val="3"/>
      <charset val="129"/>
    </font>
    <font>
      <b/>
      <sz val="8"/>
      <color indexed="81"/>
      <name val="돋움"/>
      <family val="3"/>
      <charset val="129"/>
    </font>
    <font>
      <b/>
      <sz val="8"/>
      <color indexed="81"/>
      <name val="Tahoma"/>
      <family val="2"/>
    </font>
    <font>
      <sz val="8"/>
      <color indexed="81"/>
      <name val="Tahoma"/>
      <family val="2"/>
    </font>
    <font>
      <sz val="8"/>
      <name val="맑은 고딕"/>
      <family val="2"/>
      <charset val="129"/>
      <scheme val="minor"/>
    </font>
    <font>
      <b/>
      <sz val="11"/>
      <color theme="7"/>
      <name val="맑은 고딕"/>
      <family val="3"/>
      <charset val="129"/>
      <scheme val="minor"/>
    </font>
    <font>
      <b/>
      <sz val="11"/>
      <color rgb="FFC00000"/>
      <name val="맑은 고딕"/>
      <family val="3"/>
      <charset val="129"/>
      <scheme val="minor"/>
    </font>
    <font>
      <b/>
      <sz val="11"/>
      <color rgb="FF0070C0"/>
      <name val="맑은 고딕"/>
      <family val="3"/>
      <charset val="129"/>
      <scheme val="minor"/>
    </font>
    <font>
      <sz val="11"/>
      <color rgb="FF0070C0"/>
      <name val="맑은 고딕"/>
      <family val="3"/>
      <charset val="129"/>
      <scheme val="minor"/>
    </font>
    <font>
      <sz val="11"/>
      <color rgb="FF7030A0"/>
      <name val="맑은 고딕"/>
      <family val="2"/>
      <charset val="129"/>
      <scheme val="minor"/>
    </font>
    <font>
      <b/>
      <sz val="9"/>
      <color indexed="81"/>
      <name val="MS Gothic"/>
      <family val="3"/>
      <charset val="128"/>
    </font>
    <font>
      <sz val="11"/>
      <color rgb="FF002060"/>
      <name val="맑은 고딕"/>
      <family val="2"/>
      <charset val="129"/>
      <scheme val="minor"/>
    </font>
    <font>
      <sz val="18"/>
      <color rgb="FFC00000"/>
      <name val="맑은 고딕"/>
      <family val="2"/>
      <charset val="129"/>
      <scheme val="minor"/>
    </font>
    <font>
      <sz val="8"/>
      <name val="굴림"/>
      <family val="3"/>
      <charset val="129"/>
    </font>
    <font>
      <b/>
      <sz val="11"/>
      <color rgb="FF7030A0"/>
      <name val="굴림"/>
      <family val="3"/>
      <charset val="129"/>
    </font>
    <font>
      <b/>
      <sz val="11"/>
      <color theme="0"/>
      <name val="굴림"/>
      <family val="3"/>
      <charset val="129"/>
    </font>
    <font>
      <b/>
      <sz val="11"/>
      <color rgb="FF002060"/>
      <name val="굴림"/>
      <family val="3"/>
      <charset val="129"/>
    </font>
    <font>
      <b/>
      <sz val="14"/>
      <color rgb="FF7030A0"/>
      <name val="굴림"/>
      <family val="3"/>
      <charset val="129"/>
    </font>
    <font>
      <b/>
      <sz val="9"/>
      <color rgb="FFFF0000"/>
      <name val="굴림"/>
      <family val="3"/>
      <charset val="129"/>
    </font>
    <font>
      <b/>
      <u/>
      <sz val="9"/>
      <color rgb="FFFF0000"/>
      <name val="굴림"/>
      <family val="3"/>
      <charset val="129"/>
    </font>
    <font>
      <b/>
      <u/>
      <sz val="9"/>
      <color rgb="FF7030A0"/>
      <name val="굴림"/>
      <family val="3"/>
      <charset val="129"/>
    </font>
    <font>
      <sz val="8"/>
      <color theme="1"/>
      <name val="굴림"/>
      <family val="3"/>
      <charset val="129"/>
    </font>
    <font>
      <b/>
      <sz val="11"/>
      <color theme="1"/>
      <name val="굴림"/>
      <family val="3"/>
      <charset val="129"/>
    </font>
    <font>
      <sz val="11"/>
      <color rgb="FFC00000"/>
      <name val="굴림"/>
      <family val="3"/>
      <charset val="129"/>
    </font>
    <font>
      <b/>
      <sz val="11"/>
      <color rgb="FFC00000"/>
      <name val="굴림"/>
      <family val="3"/>
      <charset val="129"/>
    </font>
    <font>
      <sz val="11"/>
      <color rgb="FF7030A0"/>
      <name val="굴림"/>
      <family val="3"/>
      <charset val="129"/>
    </font>
    <font>
      <sz val="10"/>
      <color theme="1"/>
      <name val="굴림"/>
      <family val="3"/>
      <charset val="129"/>
    </font>
    <font>
      <b/>
      <sz val="11"/>
      <color rgb="FF0070C0"/>
      <name val="굴림"/>
      <family val="3"/>
      <charset val="129"/>
    </font>
    <font>
      <vertAlign val="superscript"/>
      <sz val="11"/>
      <color indexed="60"/>
      <name val="굴림"/>
      <family val="3"/>
      <charset val="129"/>
    </font>
    <font>
      <b/>
      <sz val="11"/>
      <color rgb="FFFF0000"/>
      <name val="굴림"/>
      <family val="3"/>
      <charset val="129"/>
    </font>
    <font>
      <b/>
      <sz val="11"/>
      <color indexed="8"/>
      <name val="굴림"/>
      <family val="3"/>
      <charset val="129"/>
    </font>
    <font>
      <b/>
      <vertAlign val="superscript"/>
      <sz val="11"/>
      <color indexed="8"/>
      <name val="굴림"/>
      <family val="3"/>
      <charset val="129"/>
    </font>
    <font>
      <sz val="9"/>
      <color rgb="FF7030A0"/>
      <name val="맑은 고딕"/>
      <family val="3"/>
      <charset val="129"/>
      <scheme val="minor"/>
    </font>
    <font>
      <strike/>
      <sz val="9"/>
      <color rgb="FF7030A0"/>
      <name val="맑은 고딕"/>
      <family val="3"/>
      <charset val="129"/>
      <scheme val="minor"/>
    </font>
    <font>
      <strike/>
      <sz val="9"/>
      <color rgb="FF7030A0"/>
      <name val="맑은 고딕"/>
      <family val="3"/>
      <charset val="129"/>
    </font>
    <font>
      <strike/>
      <sz val="10"/>
      <color rgb="FF7030A0"/>
      <name val="맑은 고딕"/>
      <family val="3"/>
      <charset val="129"/>
      <scheme val="minor"/>
    </font>
    <font>
      <sz val="10"/>
      <color rgb="FF002060"/>
      <name val="맑은 고딕"/>
      <family val="3"/>
      <charset val="129"/>
      <scheme val="minor"/>
    </font>
    <font>
      <sz val="8"/>
      <color rgb="FF002060"/>
      <name val="맑은 고딕"/>
      <family val="3"/>
      <charset val="129"/>
      <scheme val="minor"/>
    </font>
  </fonts>
  <fills count="2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rgb="FF99FF66"/>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002060"/>
        <bgColor indexed="64"/>
      </patternFill>
    </fill>
    <fill>
      <patternFill patternType="solid">
        <fgColor rgb="FF92D050"/>
        <bgColor indexed="64"/>
      </patternFill>
    </fill>
    <fill>
      <patternFill patternType="solid">
        <fgColor theme="9" tint="0.39997558519241921"/>
        <bgColor indexed="64"/>
      </patternFill>
    </fill>
  </fills>
  <borders count="126">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rgb="FFFF0000"/>
      </bottom>
      <diagonal/>
    </border>
    <border>
      <left style="medium">
        <color rgb="FFFF0000"/>
      </left>
      <right/>
      <top style="thin">
        <color indexed="64"/>
      </top>
      <bottom/>
      <diagonal/>
    </border>
    <border>
      <left style="medium">
        <color rgb="FFFF0000"/>
      </left>
      <right/>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
      <left style="thin">
        <color indexed="64"/>
      </left>
      <right style="medium">
        <color rgb="FFFF0000"/>
      </right>
      <top/>
      <bottom style="medium">
        <color rgb="FFFF0000"/>
      </bottom>
      <diagonal/>
    </border>
    <border>
      <left style="medium">
        <color rgb="FFFF0000"/>
      </left>
      <right style="thin">
        <color indexed="64"/>
      </right>
      <top style="thin">
        <color indexed="64"/>
      </top>
      <bottom/>
      <diagonal/>
    </border>
    <border>
      <left style="medium">
        <color rgb="FFFF0000"/>
      </left>
      <right style="thin">
        <color indexed="64"/>
      </right>
      <top/>
      <bottom style="medium">
        <color rgb="FFFF0000"/>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thin">
        <color indexed="64"/>
      </bottom>
      <diagonal/>
    </border>
    <border>
      <left style="medium">
        <color rgb="FFFF0000"/>
      </left>
      <right style="thin">
        <color indexed="64"/>
      </right>
      <top style="medium">
        <color rgb="FFFF0000"/>
      </top>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bottom style="medium">
        <color rgb="FFFF0000"/>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n">
        <color rgb="FFFF0000"/>
      </right>
      <top/>
      <bottom style="thin">
        <color rgb="FFFF0000"/>
      </bottom>
      <diagonal/>
    </border>
    <border>
      <left style="medium">
        <color rgb="FFFF0000"/>
      </left>
      <right style="thin">
        <color indexed="64"/>
      </right>
      <top style="thin">
        <color indexed="64"/>
      </top>
      <bottom style="hair">
        <color theme="3" tint="-0.499984740745262"/>
      </bottom>
      <diagonal/>
    </border>
    <border>
      <left style="thin">
        <color indexed="64"/>
      </left>
      <right style="thin">
        <color indexed="64"/>
      </right>
      <top style="thin">
        <color indexed="64"/>
      </top>
      <bottom style="hair">
        <color theme="3" tint="-0.499984740745262"/>
      </bottom>
      <diagonal/>
    </border>
    <border>
      <left style="thin">
        <color indexed="64"/>
      </left>
      <right style="medium">
        <color rgb="FFFF0000"/>
      </right>
      <top style="thin">
        <color indexed="64"/>
      </top>
      <bottom style="hair">
        <color theme="3" tint="-0.499984740745262"/>
      </bottom>
      <diagonal/>
    </border>
    <border>
      <left style="medium">
        <color rgb="FFFF0000"/>
      </left>
      <right style="thin">
        <color indexed="64"/>
      </right>
      <top style="hair">
        <color theme="3" tint="-0.499984740745262"/>
      </top>
      <bottom style="thin">
        <color indexed="64"/>
      </bottom>
      <diagonal/>
    </border>
    <border>
      <left style="thin">
        <color indexed="64"/>
      </left>
      <right style="thin">
        <color indexed="64"/>
      </right>
      <top style="hair">
        <color theme="3" tint="-0.499984740745262"/>
      </top>
      <bottom style="thin">
        <color indexed="64"/>
      </bottom>
      <diagonal/>
    </border>
    <border>
      <left style="thin">
        <color indexed="64"/>
      </left>
      <right style="medium">
        <color rgb="FFFF0000"/>
      </right>
      <top style="hair">
        <color theme="3" tint="-0.499984740745262"/>
      </top>
      <bottom style="thin">
        <color indexed="64"/>
      </bottom>
      <diagonal/>
    </border>
    <border>
      <left style="medium">
        <color rgb="FFFF0000"/>
      </left>
      <right style="thin">
        <color indexed="64"/>
      </right>
      <top style="thin">
        <color indexed="64"/>
      </top>
      <bottom style="hair">
        <color rgb="FF002060"/>
      </bottom>
      <diagonal/>
    </border>
    <border>
      <left style="thin">
        <color indexed="64"/>
      </left>
      <right style="thin">
        <color indexed="64"/>
      </right>
      <top style="thin">
        <color indexed="64"/>
      </top>
      <bottom style="hair">
        <color rgb="FF002060"/>
      </bottom>
      <diagonal/>
    </border>
    <border>
      <left style="thin">
        <color indexed="64"/>
      </left>
      <right style="medium">
        <color rgb="FFFF0000"/>
      </right>
      <top style="thin">
        <color indexed="64"/>
      </top>
      <bottom style="hair">
        <color rgb="FF002060"/>
      </bottom>
      <diagonal/>
    </border>
    <border>
      <left style="medium">
        <color rgb="FFFF0000"/>
      </left>
      <right style="thin">
        <color indexed="64"/>
      </right>
      <top style="hair">
        <color rgb="FF002060"/>
      </top>
      <bottom style="thin">
        <color indexed="64"/>
      </bottom>
      <diagonal/>
    </border>
    <border>
      <left style="thin">
        <color indexed="64"/>
      </left>
      <right style="thin">
        <color indexed="64"/>
      </right>
      <top style="hair">
        <color rgb="FF002060"/>
      </top>
      <bottom style="thin">
        <color indexed="64"/>
      </bottom>
      <diagonal/>
    </border>
    <border>
      <left style="thin">
        <color indexed="64"/>
      </left>
      <right style="medium">
        <color rgb="FFFF0000"/>
      </right>
      <top style="hair">
        <color rgb="FF002060"/>
      </top>
      <bottom style="thin">
        <color indexed="64"/>
      </bottom>
      <diagonal/>
    </border>
    <border>
      <left style="thin">
        <color indexed="64"/>
      </left>
      <right/>
      <top style="thin">
        <color rgb="FFC00000"/>
      </top>
      <bottom style="thin">
        <color indexed="64"/>
      </bottom>
      <diagonal/>
    </border>
    <border>
      <left style="medium">
        <color rgb="FFFF0000"/>
      </left>
      <right style="thin">
        <color indexed="64"/>
      </right>
      <top style="thin">
        <color rgb="FFC00000"/>
      </top>
      <bottom style="thin">
        <color indexed="64"/>
      </bottom>
      <diagonal/>
    </border>
    <border>
      <left style="thin">
        <color indexed="64"/>
      </left>
      <right style="thin">
        <color indexed="64"/>
      </right>
      <top style="thin">
        <color rgb="FFC00000"/>
      </top>
      <bottom style="thin">
        <color indexed="64"/>
      </bottom>
      <diagonal/>
    </border>
    <border>
      <left style="thin">
        <color indexed="64"/>
      </left>
      <right style="medium">
        <color rgb="FFFF0000"/>
      </right>
      <top style="thin">
        <color rgb="FFC00000"/>
      </top>
      <bottom style="thin">
        <color indexed="64"/>
      </bottom>
      <diagonal/>
    </border>
    <border>
      <left style="thin">
        <color indexed="64"/>
      </left>
      <right/>
      <top style="thin">
        <color indexed="64"/>
      </top>
      <bottom style="thin">
        <color rgb="FFC00000"/>
      </bottom>
      <diagonal/>
    </border>
    <border>
      <left style="medium">
        <color rgb="FFFF0000"/>
      </left>
      <right style="thin">
        <color indexed="64"/>
      </right>
      <top style="thin">
        <color indexed="64"/>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FF0000"/>
      </right>
      <top style="thin">
        <color indexed="64"/>
      </top>
      <bottom style="thin">
        <color rgb="FFC00000"/>
      </bottom>
      <diagonal/>
    </border>
    <border>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6">
    <xf numFmtId="0" fontId="0" fillId="0" borderId="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9" fillId="0" borderId="0" applyFill="0" applyProtection="0"/>
    <xf numFmtId="0" fontId="3" fillId="0" borderId="0">
      <alignment vertical="center"/>
    </xf>
    <xf numFmtId="41" fontId="3" fillId="0" borderId="0" applyFont="0" applyFill="0" applyBorder="0" applyAlignment="0" applyProtection="0">
      <alignment vertical="center"/>
    </xf>
    <xf numFmtId="9" fontId="3" fillId="0" borderId="0" applyFont="0" applyFill="0" applyBorder="0" applyAlignment="0" applyProtection="0">
      <alignment vertical="center"/>
    </xf>
    <xf numFmtId="0" fontId="31" fillId="0" borderId="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0" borderId="0">
      <alignment vertical="center"/>
    </xf>
    <xf numFmtId="9" fontId="31" fillId="0" borderId="0" applyFont="0" applyFill="0" applyBorder="0" applyAlignment="0" applyProtection="0">
      <alignment vertical="center"/>
    </xf>
    <xf numFmtId="41" fontId="23" fillId="0" borderId="0" applyFont="0" applyFill="0" applyBorder="0" applyAlignment="0" applyProtection="0">
      <alignment vertical="center"/>
    </xf>
    <xf numFmtId="41" fontId="31" fillId="0" borderId="0" applyFont="0" applyFill="0" applyBorder="0" applyAlignment="0" applyProtection="0">
      <alignment vertical="center"/>
    </xf>
  </cellStyleXfs>
  <cellXfs count="693">
    <xf numFmtId="0" fontId="0" fillId="0" borderId="0" xfId="0">
      <alignment vertical="center"/>
    </xf>
    <xf numFmtId="0" fontId="0" fillId="0" borderId="1" xfId="0" applyBorder="1">
      <alignment vertical="center"/>
    </xf>
    <xf numFmtId="0" fontId="27" fillId="0" borderId="0" xfId="0" applyFont="1">
      <alignment vertical="center"/>
    </xf>
    <xf numFmtId="0" fontId="28" fillId="0" borderId="0" xfId="0" applyFont="1">
      <alignment vertical="center"/>
    </xf>
    <xf numFmtId="0" fontId="0" fillId="0" borderId="2" xfId="0" applyBorder="1">
      <alignment vertical="center"/>
    </xf>
    <xf numFmtId="0" fontId="0" fillId="0" borderId="3" xfId="0" applyBorder="1">
      <alignment vertical="center"/>
    </xf>
    <xf numFmtId="0" fontId="28" fillId="0" borderId="1" xfId="0" applyFont="1" applyBorder="1">
      <alignment vertical="center"/>
    </xf>
    <xf numFmtId="0" fontId="0" fillId="2" borderId="4" xfId="0" applyFill="1" applyBorder="1">
      <alignment vertical="center"/>
    </xf>
    <xf numFmtId="0" fontId="0" fillId="2" borderId="1" xfId="0" applyFill="1" applyBorder="1">
      <alignment vertical="center"/>
    </xf>
    <xf numFmtId="0" fontId="0" fillId="2" borderId="5" xfId="0" applyFill="1" applyBorder="1">
      <alignment vertical="center"/>
    </xf>
    <xf numFmtId="0" fontId="0" fillId="0" borderId="6" xfId="0" applyBorder="1">
      <alignment vertical="center"/>
    </xf>
    <xf numFmtId="0" fontId="0" fillId="3" borderId="5" xfId="0"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0" xfId="0" quotePrefix="1" applyAlignment="1">
      <alignment horizontal="left" vertical="center" indent="2"/>
    </xf>
    <xf numFmtId="0" fontId="29" fillId="0" borderId="0" xfId="0" quotePrefix="1" applyFont="1" applyAlignment="1">
      <alignment horizontal="left" vertical="center" indent="2"/>
    </xf>
    <xf numFmtId="41" fontId="23" fillId="0" borderId="0" xfId="2" applyFont="1">
      <alignment vertical="center"/>
    </xf>
    <xf numFmtId="9" fontId="0" fillId="0" borderId="0" xfId="0" applyNumberFormat="1">
      <alignment vertical="center"/>
    </xf>
    <xf numFmtId="41" fontId="0" fillId="0" borderId="0" xfId="0" applyNumberFormat="1">
      <alignment vertical="center"/>
    </xf>
    <xf numFmtId="41" fontId="29" fillId="0" borderId="0" xfId="0" applyNumberFormat="1" applyFont="1">
      <alignment vertical="center"/>
    </xf>
    <xf numFmtId="3" fontId="0" fillId="0" borderId="0" xfId="0" applyNumberFormat="1">
      <alignment vertical="center"/>
    </xf>
    <xf numFmtId="41" fontId="29" fillId="0" borderId="8" xfId="0" applyNumberFormat="1" applyFont="1" applyBorder="1">
      <alignment vertical="center"/>
    </xf>
    <xf numFmtId="0" fontId="0" fillId="0" borderId="0" xfId="0" applyAlignment="1">
      <alignment horizontal="center" vertical="center"/>
    </xf>
    <xf numFmtId="0" fontId="30" fillId="0" borderId="0" xfId="0" applyFont="1">
      <alignment vertical="center"/>
    </xf>
    <xf numFmtId="0" fontId="31" fillId="0" borderId="0" xfId="0" applyFont="1">
      <alignment vertical="center"/>
    </xf>
    <xf numFmtId="0" fontId="0" fillId="0" borderId="9" xfId="0" applyBorder="1">
      <alignment vertical="center"/>
    </xf>
    <xf numFmtId="180" fontId="23" fillId="4" borderId="10" xfId="2" applyNumberFormat="1" applyFont="1" applyFill="1" applyBorder="1" applyAlignment="1">
      <alignment vertical="center" shrinkToFit="1"/>
    </xf>
    <xf numFmtId="180" fontId="23" fillId="5" borderId="11" xfId="2" applyNumberFormat="1" applyFont="1" applyFill="1" applyBorder="1" applyAlignment="1">
      <alignment vertical="center" shrinkToFit="1"/>
    </xf>
    <xf numFmtId="180" fontId="23" fillId="0" borderId="12" xfId="2" applyNumberFormat="1" applyFont="1" applyBorder="1" applyAlignment="1">
      <alignment vertical="center" shrinkToFit="1"/>
    </xf>
    <xf numFmtId="180" fontId="23" fillId="6" borderId="9" xfId="2" applyNumberFormat="1" applyFont="1" applyFill="1" applyBorder="1" applyAlignment="1">
      <alignment vertical="center" shrinkToFit="1"/>
    </xf>
    <xf numFmtId="180" fontId="23" fillId="0" borderId="9" xfId="2" applyNumberFormat="1" applyFont="1" applyBorder="1" applyAlignment="1">
      <alignment vertical="center" shrinkToFit="1"/>
    </xf>
    <xf numFmtId="0" fontId="0" fillId="6" borderId="9" xfId="0" applyFill="1" applyBorder="1" applyAlignment="1">
      <alignment vertical="center" shrinkToFit="1"/>
    </xf>
    <xf numFmtId="0" fontId="0" fillId="0" borderId="9" xfId="0" applyBorder="1" applyAlignment="1">
      <alignment horizontal="center" vertical="center" shrinkToFit="1"/>
    </xf>
    <xf numFmtId="0" fontId="0" fillId="6" borderId="13" xfId="0" applyFill="1" applyBorder="1" applyAlignment="1">
      <alignment horizontal="center" vertical="center" shrinkToFit="1"/>
    </xf>
    <xf numFmtId="0" fontId="0" fillId="0" borderId="14" xfId="0" applyBorder="1">
      <alignment vertical="center"/>
    </xf>
    <xf numFmtId="0" fontId="0" fillId="0" borderId="15" xfId="0" applyBorder="1" applyAlignment="1">
      <alignment horizontal="center" vertical="center" shrinkToFit="1"/>
    </xf>
    <xf numFmtId="182" fontId="23" fillId="6" borderId="14" xfId="2" applyNumberFormat="1" applyFont="1" applyFill="1" applyBorder="1" applyAlignment="1">
      <alignment horizontal="center" vertical="center" shrinkToFit="1"/>
    </xf>
    <xf numFmtId="183" fontId="0" fillId="0" borderId="14" xfId="0" applyNumberFormat="1" applyBorder="1" applyAlignment="1">
      <alignment horizontal="center" vertical="center" shrinkToFit="1"/>
    </xf>
    <xf numFmtId="0" fontId="0" fillId="6" borderId="14" xfId="0" applyFill="1" applyBorder="1" applyAlignment="1">
      <alignment vertical="center" shrinkToFit="1"/>
    </xf>
    <xf numFmtId="0" fontId="0" fillId="0" borderId="14" xfId="0" applyBorder="1" applyAlignment="1">
      <alignment horizontal="center" vertical="center" shrinkToFit="1"/>
    </xf>
    <xf numFmtId="184" fontId="0" fillId="0" borderId="16" xfId="0" applyNumberFormat="1" applyBorder="1" applyAlignment="1">
      <alignment horizontal="center" vertical="center" shrinkToFit="1"/>
    </xf>
    <xf numFmtId="14" fontId="0" fillId="0" borderId="9" xfId="0" applyNumberFormat="1" applyFill="1" applyBorder="1" applyAlignment="1">
      <alignment horizontal="center" vertical="center" shrinkToFit="1"/>
    </xf>
    <xf numFmtId="14" fontId="0" fillId="0" borderId="14" xfId="0" applyNumberFormat="1" applyFill="1" applyBorder="1" applyAlignment="1">
      <alignment horizontal="center" vertical="center" shrinkToFit="1"/>
    </xf>
    <xf numFmtId="0" fontId="0" fillId="0" borderId="9" xfId="0" applyFill="1" applyBorder="1" applyAlignment="1">
      <alignment vertical="center" shrinkToFit="1"/>
    </xf>
    <xf numFmtId="0" fontId="0" fillId="0" borderId="14" xfId="0" applyFill="1" applyBorder="1" applyAlignment="1">
      <alignment vertical="center" shrinkToFit="1"/>
    </xf>
    <xf numFmtId="180" fontId="23" fillId="0" borderId="10" xfId="2" applyNumberFormat="1" applyFont="1" applyBorder="1" applyAlignment="1">
      <alignment vertical="center" shrinkToFit="1"/>
    </xf>
    <xf numFmtId="0" fontId="0" fillId="0" borderId="7" xfId="0" applyFill="1" applyBorder="1" applyAlignment="1">
      <alignment horizontal="center" vertical="center"/>
    </xf>
    <xf numFmtId="185" fontId="32" fillId="0" borderId="0" xfId="2" applyNumberFormat="1" applyFont="1">
      <alignment vertical="center"/>
    </xf>
    <xf numFmtId="0" fontId="0" fillId="0" borderId="0" xfId="0" applyAlignment="1">
      <alignment horizontal="center" vertical="center" shrinkToFit="1"/>
    </xf>
    <xf numFmtId="186" fontId="32" fillId="0" borderId="0" xfId="2" applyNumberFormat="1" applyFont="1">
      <alignment vertical="center"/>
    </xf>
    <xf numFmtId="0" fontId="32" fillId="0" borderId="0" xfId="0" applyFont="1">
      <alignment vertical="center"/>
    </xf>
    <xf numFmtId="182" fontId="32" fillId="0" borderId="0" xfId="2" applyNumberFormat="1" applyFont="1">
      <alignment vertical="center"/>
    </xf>
    <xf numFmtId="187" fontId="23" fillId="0" borderId="0" xfId="2" applyNumberFormat="1" applyFont="1" applyAlignment="1">
      <alignment vertical="center" shrinkToFit="1"/>
    </xf>
    <xf numFmtId="43" fontId="0" fillId="0" borderId="0" xfId="0" applyNumberFormat="1">
      <alignment vertical="center"/>
    </xf>
    <xf numFmtId="0" fontId="0" fillId="0" borderId="0" xfId="0">
      <alignment vertical="center"/>
    </xf>
    <xf numFmtId="0" fontId="30" fillId="0" borderId="0" xfId="0" applyFont="1">
      <alignment vertical="center"/>
    </xf>
    <xf numFmtId="0" fontId="33" fillId="0" borderId="0" xfId="0" applyFont="1" applyAlignment="1">
      <alignment horizontal="left" vertical="center"/>
    </xf>
    <xf numFmtId="0" fontId="0" fillId="0" borderId="0" xfId="0" applyAlignment="1">
      <alignment vertical="center"/>
    </xf>
    <xf numFmtId="0" fontId="26" fillId="0" borderId="0" xfId="3" applyAlignment="1" applyProtection="1">
      <alignment vertical="center"/>
    </xf>
    <xf numFmtId="0" fontId="0" fillId="0" borderId="0" xfId="0" applyFont="1">
      <alignment vertical="center"/>
    </xf>
    <xf numFmtId="41" fontId="27" fillId="0" borderId="17" xfId="2" applyFont="1" applyBorder="1">
      <alignment vertical="center"/>
    </xf>
    <xf numFmtId="9" fontId="23" fillId="0" borderId="0" xfId="1" applyFont="1">
      <alignment vertical="center"/>
    </xf>
    <xf numFmtId="0" fontId="0" fillId="0" borderId="18" xfId="0" applyBorder="1" applyAlignment="1">
      <alignment horizontal="center" vertical="center"/>
    </xf>
    <xf numFmtId="41" fontId="34" fillId="0" borderId="17" xfId="2" applyFont="1" applyBorder="1">
      <alignment vertical="center"/>
    </xf>
    <xf numFmtId="0" fontId="0" fillId="0" borderId="19" xfId="0" applyBorder="1" applyAlignment="1">
      <alignment vertical="center"/>
    </xf>
    <xf numFmtId="41" fontId="27" fillId="0" borderId="36" xfId="2" applyFont="1" applyBorder="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wrapText="1"/>
    </xf>
    <xf numFmtId="0" fontId="0" fillId="0" borderId="18" xfId="0" applyBorder="1" applyAlignment="1">
      <alignment horizontal="center" vertical="center"/>
    </xf>
    <xf numFmtId="0" fontId="35" fillId="0" borderId="0" xfId="0" applyFont="1" applyAlignment="1">
      <alignment horizontal="center" vertical="center"/>
    </xf>
    <xf numFmtId="0" fontId="36" fillId="7" borderId="7" xfId="0" applyFont="1" applyFill="1" applyBorder="1">
      <alignment vertical="center"/>
    </xf>
    <xf numFmtId="0" fontId="24" fillId="0" borderId="0" xfId="0" applyFont="1" applyFill="1" applyBorder="1">
      <alignment vertical="center"/>
    </xf>
    <xf numFmtId="0" fontId="0" fillId="0" borderId="18" xfId="0" applyBorder="1" applyAlignment="1">
      <alignment horizontal="center" vertical="center" wrapText="1"/>
    </xf>
    <xf numFmtId="0" fontId="0" fillId="0" borderId="18" xfId="0" applyFill="1" applyBorder="1" applyAlignment="1">
      <alignment horizontal="center" vertical="center"/>
    </xf>
    <xf numFmtId="178" fontId="23" fillId="0" borderId="9" xfId="2" applyNumberFormat="1" applyFont="1" applyBorder="1" applyAlignment="1">
      <alignment vertical="center" shrinkToFit="1"/>
    </xf>
    <xf numFmtId="178" fontId="23" fillId="5" borderId="9" xfId="2" applyNumberFormat="1" applyFont="1" applyFill="1" applyBorder="1" applyAlignment="1">
      <alignment vertical="center" shrinkToFit="1"/>
    </xf>
    <xf numFmtId="178" fontId="23" fillId="0" borderId="17" xfId="2" applyNumberFormat="1" applyFont="1" applyBorder="1" applyAlignment="1">
      <alignment vertical="center" shrinkToFit="1"/>
    </xf>
    <xf numFmtId="0" fontId="0" fillId="8" borderId="7" xfId="0" applyFill="1" applyBorder="1">
      <alignment vertical="center"/>
    </xf>
    <xf numFmtId="0" fontId="0" fillId="7" borderId="18" xfId="0" applyFill="1" applyBorder="1" applyAlignment="1">
      <alignment horizontal="center" vertical="center"/>
    </xf>
    <xf numFmtId="0" fontId="32" fillId="0" borderId="7" xfId="0" applyFont="1" applyBorder="1" applyAlignment="1">
      <alignment horizontal="center" vertical="center" shrinkToFit="1"/>
    </xf>
    <xf numFmtId="178" fontId="32" fillId="0" borderId="7" xfId="2" applyNumberFormat="1" applyFont="1" applyBorder="1" applyAlignment="1">
      <alignment horizontal="center" vertical="center"/>
    </xf>
    <xf numFmtId="0" fontId="32" fillId="0" borderId="7" xfId="0" applyFont="1" applyBorder="1" applyAlignment="1">
      <alignment horizontal="center" vertical="center"/>
    </xf>
    <xf numFmtId="0" fontId="0" fillId="7" borderId="18" xfId="0" applyFill="1" applyBorder="1" applyAlignment="1">
      <alignment horizontal="center" vertical="center" wrapText="1"/>
    </xf>
    <xf numFmtId="0" fontId="26" fillId="0" borderId="0" xfId="4" applyAlignment="1" applyProtection="1">
      <alignment vertical="center"/>
    </xf>
    <xf numFmtId="14" fontId="0" fillId="0" borderId="0" xfId="0" applyNumberFormat="1" applyAlignment="1">
      <alignment horizontal="center" vertical="center"/>
    </xf>
    <xf numFmtId="14" fontId="32" fillId="0" borderId="0" xfId="0" applyNumberFormat="1" applyFont="1" applyAlignment="1">
      <alignment horizontal="center" vertical="center"/>
    </xf>
    <xf numFmtId="0" fontId="52" fillId="0" borderId="0" xfId="0" applyFont="1">
      <alignment vertical="center"/>
    </xf>
    <xf numFmtId="0" fontId="0" fillId="0" borderId="0" xfId="0" applyAlignment="1">
      <alignment horizontal="right" vertical="center"/>
    </xf>
    <xf numFmtId="0" fontId="0" fillId="3" borderId="7" xfId="0" applyFill="1" applyBorder="1" applyAlignment="1">
      <alignment horizontal="distributed" vertical="center" indent="2"/>
    </xf>
    <xf numFmtId="0" fontId="32" fillId="3" borderId="18" xfId="0" applyFont="1" applyFill="1" applyBorder="1" applyAlignment="1">
      <alignment horizontal="center" vertical="center"/>
    </xf>
    <xf numFmtId="0" fontId="0" fillId="0" borderId="4" xfId="0" applyBorder="1" applyAlignment="1">
      <alignment horizontal="distributed" vertical="center" indent="2"/>
    </xf>
    <xf numFmtId="0" fontId="32" fillId="0" borderId="63"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62" xfId="0" applyFont="1" applyBorder="1" applyAlignment="1">
      <alignment horizontal="center" vertical="center"/>
    </xf>
    <xf numFmtId="0" fontId="32" fillId="0" borderId="39" xfId="0" applyFont="1" applyBorder="1" applyAlignment="1">
      <alignment horizontal="center" vertical="center"/>
    </xf>
    <xf numFmtId="189" fontId="32" fillId="0" borderId="62" xfId="2" applyNumberFormat="1" applyFont="1" applyBorder="1" applyAlignment="1">
      <alignment horizontal="center" vertical="center"/>
    </xf>
    <xf numFmtId="189" fontId="32" fillId="0" borderId="7" xfId="2" applyNumberFormat="1" applyFont="1" applyBorder="1" applyAlignment="1">
      <alignment horizontal="center" vertical="center"/>
    </xf>
    <xf numFmtId="189" fontId="32" fillId="0" borderId="39" xfId="2" applyNumberFormat="1" applyFont="1" applyBorder="1" applyAlignment="1">
      <alignment horizontal="center" vertical="center"/>
    </xf>
    <xf numFmtId="0" fontId="0" fillId="0" borderId="4" xfId="0" applyBorder="1" applyAlignment="1">
      <alignment horizontal="distributed" vertical="center"/>
    </xf>
    <xf numFmtId="0" fontId="54" fillId="10" borderId="62" xfId="0" applyFont="1" applyFill="1" applyBorder="1" applyAlignment="1">
      <alignment horizontal="center" vertical="center"/>
    </xf>
    <xf numFmtId="0" fontId="54" fillId="10" borderId="7" xfId="0" applyFont="1" applyFill="1" applyBorder="1" applyAlignment="1">
      <alignment horizontal="center" vertical="center"/>
    </xf>
    <xf numFmtId="0" fontId="54" fillId="10" borderId="39" xfId="0" applyFont="1" applyFill="1" applyBorder="1" applyAlignment="1">
      <alignment horizontal="center" vertical="center"/>
    </xf>
    <xf numFmtId="0" fontId="32" fillId="0" borderId="62" xfId="0" applyFont="1" applyBorder="1" applyAlignment="1">
      <alignment horizontal="center" vertical="center" shrinkToFit="1"/>
    </xf>
    <xf numFmtId="0" fontId="32" fillId="0" borderId="39" xfId="0" applyFont="1" applyBorder="1" applyAlignment="1">
      <alignment horizontal="center" vertical="center" shrinkToFit="1"/>
    </xf>
    <xf numFmtId="14" fontId="32" fillId="0" borderId="62" xfId="0" applyNumberFormat="1" applyFont="1" applyBorder="1" applyAlignment="1">
      <alignment horizontal="center" vertical="center"/>
    </xf>
    <xf numFmtId="14" fontId="32" fillId="0" borderId="7" xfId="0" applyNumberFormat="1" applyFont="1" applyBorder="1" applyAlignment="1">
      <alignment horizontal="center" vertical="center"/>
    </xf>
    <xf numFmtId="14" fontId="32" fillId="0" borderId="39" xfId="0" applyNumberFormat="1" applyFont="1" applyBorder="1" applyAlignment="1">
      <alignment horizontal="center" vertical="center"/>
    </xf>
    <xf numFmtId="0" fontId="0" fillId="0" borderId="4" xfId="0" applyBorder="1" applyAlignment="1">
      <alignment horizontal="distributed" vertical="center" indent="1"/>
    </xf>
    <xf numFmtId="0" fontId="32" fillId="10" borderId="62"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39" xfId="0" applyFont="1" applyFill="1" applyBorder="1" applyAlignment="1">
      <alignment horizontal="center" vertical="center"/>
    </xf>
    <xf numFmtId="14" fontId="32" fillId="0" borderId="79" xfId="0" applyNumberFormat="1" applyFont="1" applyBorder="1" applyAlignment="1">
      <alignment horizontal="center" vertical="center"/>
    </xf>
    <xf numFmtId="14" fontId="32" fillId="0" borderId="80" xfId="0" applyNumberFormat="1" applyFont="1" applyBorder="1" applyAlignment="1">
      <alignment horizontal="center" vertical="center"/>
    </xf>
    <xf numFmtId="14" fontId="32" fillId="0" borderId="81" xfId="0" applyNumberFormat="1" applyFont="1" applyBorder="1" applyAlignment="1">
      <alignment horizontal="center" vertical="center"/>
    </xf>
    <xf numFmtId="14" fontId="55" fillId="0" borderId="82" xfId="0" applyNumberFormat="1" applyFont="1" applyBorder="1" applyAlignment="1">
      <alignment horizontal="center" vertical="center"/>
    </xf>
    <xf numFmtId="14" fontId="55" fillId="0" borderId="83" xfId="0" applyNumberFormat="1" applyFont="1" applyBorder="1" applyAlignment="1">
      <alignment horizontal="center" vertical="center"/>
    </xf>
    <xf numFmtId="14" fontId="55" fillId="0" borderId="84" xfId="0" applyNumberFormat="1" applyFont="1" applyBorder="1" applyAlignment="1">
      <alignment horizontal="center" vertical="center"/>
    </xf>
    <xf numFmtId="14" fontId="55" fillId="0" borderId="85" xfId="0" applyNumberFormat="1" applyFont="1" applyBorder="1" applyAlignment="1">
      <alignment horizontal="center" vertical="center"/>
    </xf>
    <xf numFmtId="14" fontId="55" fillId="0" borderId="86" xfId="0" applyNumberFormat="1" applyFont="1" applyBorder="1" applyAlignment="1">
      <alignment horizontal="center" vertical="center"/>
    </xf>
    <xf numFmtId="14" fontId="55" fillId="0" borderId="87" xfId="0" applyNumberFormat="1" applyFont="1" applyBorder="1" applyAlignment="1">
      <alignment horizontal="center" vertical="center"/>
    </xf>
    <xf numFmtId="14" fontId="32" fillId="0" borderId="88" xfId="0" applyNumberFormat="1" applyFont="1" applyBorder="1" applyAlignment="1">
      <alignment horizontal="center" vertical="center"/>
    </xf>
    <xf numFmtId="14" fontId="32" fillId="0" borderId="89" xfId="0" applyNumberFormat="1" applyFont="1" applyBorder="1" applyAlignment="1">
      <alignment horizontal="center" vertical="center"/>
    </xf>
    <xf numFmtId="14" fontId="32" fillId="0" borderId="90" xfId="0" applyNumberFormat="1" applyFont="1" applyBorder="1" applyAlignment="1">
      <alignment horizontal="center" vertical="center"/>
    </xf>
    <xf numFmtId="178" fontId="32" fillId="0" borderId="62" xfId="2" applyNumberFormat="1" applyFont="1" applyBorder="1" applyAlignment="1">
      <alignment horizontal="center" vertical="center"/>
    </xf>
    <xf numFmtId="178" fontId="32" fillId="0" borderId="39" xfId="2" applyNumberFormat="1" applyFont="1" applyBorder="1" applyAlignment="1">
      <alignment horizontal="center" vertical="center"/>
    </xf>
    <xf numFmtId="178" fontId="32" fillId="11" borderId="62" xfId="2" applyNumberFormat="1" applyFont="1" applyFill="1" applyBorder="1" applyAlignment="1">
      <alignment horizontal="center" vertical="center"/>
    </xf>
    <xf numFmtId="178" fontId="32" fillId="11" borderId="7" xfId="2" applyNumberFormat="1" applyFont="1" applyFill="1" applyBorder="1" applyAlignment="1">
      <alignment horizontal="center" vertical="center"/>
    </xf>
    <xf numFmtId="178" fontId="32" fillId="11" borderId="39" xfId="2" applyNumberFormat="1" applyFont="1" applyFill="1" applyBorder="1" applyAlignment="1">
      <alignment horizontal="center" vertical="center"/>
    </xf>
    <xf numFmtId="9" fontId="32" fillId="11" borderId="62" xfId="1" applyFont="1" applyFill="1" applyBorder="1" applyAlignment="1">
      <alignment horizontal="center" vertical="center"/>
    </xf>
    <xf numFmtId="9" fontId="32" fillId="11" borderId="7" xfId="1" applyFont="1" applyFill="1" applyBorder="1" applyAlignment="1">
      <alignment horizontal="center" vertical="center"/>
    </xf>
    <xf numFmtId="9" fontId="32" fillId="11" borderId="39" xfId="1" applyFont="1" applyFill="1" applyBorder="1" applyAlignment="1">
      <alignment horizontal="center" vertical="center"/>
    </xf>
    <xf numFmtId="182" fontId="54" fillId="0" borderId="64" xfId="2" applyNumberFormat="1" applyFont="1" applyBorder="1" applyAlignment="1">
      <alignment horizontal="center" vertical="center" shrinkToFit="1"/>
    </xf>
    <xf numFmtId="182" fontId="54" fillId="0" borderId="43" xfId="2" applyNumberFormat="1" applyFont="1" applyBorder="1" applyAlignment="1">
      <alignment horizontal="center" vertical="center" shrinkToFit="1"/>
    </xf>
    <xf numFmtId="182" fontId="54" fillId="0" borderId="44" xfId="2" applyNumberFormat="1" applyFont="1" applyBorder="1" applyAlignment="1">
      <alignment horizontal="center" vertical="center" shrinkToFit="1"/>
    </xf>
    <xf numFmtId="0" fontId="56" fillId="0" borderId="4" xfId="0" applyFont="1" applyBorder="1" applyAlignment="1">
      <alignment horizontal="center" vertical="center"/>
    </xf>
    <xf numFmtId="182" fontId="54" fillId="0" borderId="63" xfId="2" applyNumberFormat="1" applyFont="1" applyBorder="1" applyAlignment="1">
      <alignment horizontal="center" vertical="center" shrinkToFit="1"/>
    </xf>
    <xf numFmtId="182" fontId="54" fillId="0" borderId="48" xfId="2" applyNumberFormat="1" applyFont="1" applyBorder="1" applyAlignment="1">
      <alignment horizontal="center" vertical="center" shrinkToFit="1"/>
    </xf>
    <xf numFmtId="182" fontId="54" fillId="0" borderId="49" xfId="2" applyNumberFormat="1" applyFont="1" applyBorder="1" applyAlignment="1">
      <alignment horizontal="center" vertical="center" shrinkToFit="1"/>
    </xf>
    <xf numFmtId="0" fontId="56" fillId="0" borderId="4" xfId="0" applyFont="1" applyBorder="1" applyAlignment="1">
      <alignment horizontal="center" vertical="center" wrapText="1"/>
    </xf>
    <xf numFmtId="0" fontId="56" fillId="0" borderId="7" xfId="0" applyFont="1" applyBorder="1" applyAlignment="1">
      <alignment horizontal="center" vertical="center" wrapText="1"/>
    </xf>
    <xf numFmtId="182" fontId="54" fillId="11" borderId="32" xfId="2" applyNumberFormat="1" applyFont="1" applyFill="1" applyBorder="1" applyAlignment="1">
      <alignment horizontal="center" vertical="center" shrinkToFit="1"/>
    </xf>
    <xf numFmtId="0" fontId="56" fillId="0" borderId="19" xfId="0" applyFont="1" applyBorder="1" applyAlignment="1">
      <alignment horizontal="distributed" vertical="center" indent="2"/>
    </xf>
    <xf numFmtId="182" fontId="54" fillId="0" borderId="61" xfId="2" applyNumberFormat="1" applyFont="1" applyBorder="1" applyAlignment="1">
      <alignment horizontal="center" vertical="center" shrinkToFit="1"/>
    </xf>
    <xf numFmtId="182" fontId="54" fillId="0" borderId="58" xfId="2" applyNumberFormat="1" applyFont="1" applyBorder="1" applyAlignment="1">
      <alignment horizontal="center" vertical="center" shrinkToFit="1"/>
    </xf>
    <xf numFmtId="182" fontId="54" fillId="0" borderId="59" xfId="2" applyNumberFormat="1" applyFont="1" applyBorder="1" applyAlignment="1">
      <alignment horizontal="center" vertical="center" shrinkToFit="1"/>
    </xf>
    <xf numFmtId="0" fontId="56" fillId="5" borderId="91" xfId="0" applyFont="1" applyFill="1" applyBorder="1" applyAlignment="1">
      <alignment horizontal="distributed" vertical="center" indent="2"/>
    </xf>
    <xf numFmtId="182" fontId="54" fillId="0" borderId="92" xfId="2" applyNumberFormat="1" applyFont="1" applyBorder="1" applyAlignment="1">
      <alignment horizontal="center" vertical="center" shrinkToFit="1"/>
    </xf>
    <xf numFmtId="182" fontId="54" fillId="0" borderId="93" xfId="2" applyNumberFormat="1" applyFont="1" applyBorder="1" applyAlignment="1">
      <alignment horizontal="center" vertical="center" shrinkToFit="1"/>
    </xf>
    <xf numFmtId="182" fontId="54" fillId="0" borderId="94" xfId="2" applyNumberFormat="1" applyFont="1" applyBorder="1" applyAlignment="1">
      <alignment horizontal="center" vertical="center" shrinkToFit="1"/>
    </xf>
    <xf numFmtId="0" fontId="56" fillId="5" borderId="4" xfId="0" applyFont="1" applyFill="1" applyBorder="1" applyAlignment="1">
      <alignment horizontal="distributed" vertical="center" indent="2"/>
    </xf>
    <xf numFmtId="182" fontId="54" fillId="0" borderId="62" xfId="2" applyNumberFormat="1" applyFont="1" applyBorder="1" applyAlignment="1">
      <alignment horizontal="center" vertical="center" shrinkToFit="1"/>
    </xf>
    <xf numFmtId="182" fontId="54" fillId="0" borderId="7" xfId="2" applyNumberFormat="1" applyFont="1" applyBorder="1" applyAlignment="1">
      <alignment horizontal="center" vertical="center" shrinkToFit="1"/>
    </xf>
    <xf numFmtId="182" fontId="54" fillId="0" borderId="39" xfId="2" applyNumberFormat="1" applyFont="1" applyBorder="1" applyAlignment="1">
      <alignment horizontal="center" vertical="center" shrinkToFit="1"/>
    </xf>
    <xf numFmtId="0" fontId="56" fillId="5" borderId="95" xfId="0" applyFont="1" applyFill="1" applyBorder="1" applyAlignment="1">
      <alignment horizontal="distributed" vertical="center" indent="2"/>
    </xf>
    <xf numFmtId="182" fontId="54" fillId="0" borderId="96" xfId="2" applyNumberFormat="1" applyFont="1" applyBorder="1" applyAlignment="1">
      <alignment horizontal="center" vertical="center" shrinkToFit="1"/>
    </xf>
    <xf numFmtId="182" fontId="54" fillId="0" borderId="97" xfId="2" applyNumberFormat="1" applyFont="1" applyBorder="1" applyAlignment="1">
      <alignment horizontal="center" vertical="center" shrinkToFit="1"/>
    </xf>
    <xf numFmtId="182" fontId="54" fillId="0" borderId="98" xfId="2" applyNumberFormat="1" applyFont="1" applyBorder="1" applyAlignment="1">
      <alignment horizontal="center" vertical="center" shrinkToFit="1"/>
    </xf>
    <xf numFmtId="0" fontId="56" fillId="0" borderId="22" xfId="0" applyFont="1" applyBorder="1" applyAlignment="1">
      <alignment horizontal="distributed" vertical="center" indent="2"/>
    </xf>
    <xf numFmtId="182" fontId="54" fillId="0" borderId="57" xfId="2" applyNumberFormat="1" applyFont="1" applyBorder="1" applyAlignment="1">
      <alignment horizontal="center" vertical="center" shrinkToFit="1"/>
    </xf>
    <xf numFmtId="182" fontId="54" fillId="0" borderId="36" xfId="2" applyNumberFormat="1" applyFont="1" applyBorder="1" applyAlignment="1">
      <alignment horizontal="center" vertical="center" shrinkToFit="1"/>
    </xf>
    <xf numFmtId="182" fontId="54" fillId="0" borderId="55" xfId="2" applyNumberFormat="1" applyFont="1" applyBorder="1" applyAlignment="1">
      <alignment horizontal="center" vertical="center" shrinkToFit="1"/>
    </xf>
    <xf numFmtId="0" fontId="0" fillId="0" borderId="7" xfId="0" applyBorder="1" applyAlignment="1">
      <alignment horizontal="distributed" vertical="center" indent="2"/>
    </xf>
    <xf numFmtId="41" fontId="32" fillId="11" borderId="17" xfId="2" applyFont="1" applyFill="1" applyBorder="1" applyAlignment="1">
      <alignment horizontal="center" vertical="center"/>
    </xf>
    <xf numFmtId="0" fontId="0" fillId="0" borderId="0" xfId="0" quotePrefix="1">
      <alignment vertical="center"/>
    </xf>
    <xf numFmtId="14" fontId="32" fillId="0" borderId="63" xfId="0" applyNumberFormat="1" applyFont="1" applyBorder="1" applyAlignment="1">
      <alignment horizontal="center" vertical="center"/>
    </xf>
    <xf numFmtId="14" fontId="32" fillId="0" borderId="48" xfId="0" applyNumberFormat="1" applyFont="1" applyBorder="1" applyAlignment="1">
      <alignment horizontal="center" vertical="center"/>
    </xf>
    <xf numFmtId="14" fontId="32" fillId="0" borderId="49" xfId="0" applyNumberFormat="1" applyFont="1" applyBorder="1" applyAlignment="1">
      <alignment horizontal="center" vertical="center"/>
    </xf>
    <xf numFmtId="14" fontId="32" fillId="0" borderId="64" xfId="0" applyNumberFormat="1" applyFont="1" applyBorder="1" applyAlignment="1">
      <alignment horizontal="center" vertical="center"/>
    </xf>
    <xf numFmtId="14" fontId="32" fillId="0" borderId="43" xfId="0" applyNumberFormat="1" applyFont="1" applyBorder="1" applyAlignment="1">
      <alignment horizontal="center" vertical="center"/>
    </xf>
    <xf numFmtId="14" fontId="32" fillId="0" borderId="44" xfId="0" applyNumberFormat="1" applyFont="1" applyBorder="1" applyAlignment="1">
      <alignment horizontal="center" vertical="center"/>
    </xf>
    <xf numFmtId="182" fontId="0" fillId="0" borderId="0" xfId="0" applyNumberFormat="1">
      <alignment vertical="center"/>
    </xf>
    <xf numFmtId="0" fontId="0" fillId="5" borderId="7" xfId="0" applyFill="1" applyBorder="1">
      <alignment vertical="center"/>
    </xf>
    <xf numFmtId="0" fontId="60" fillId="0" borderId="0" xfId="5" applyFont="1"/>
    <xf numFmtId="0" fontId="62" fillId="0" borderId="0" xfId="5" applyFont="1"/>
    <xf numFmtId="0" fontId="5" fillId="0" borderId="0" xfId="5" applyFont="1"/>
    <xf numFmtId="0" fontId="5" fillId="0" borderId="0" xfId="5" applyFont="1" applyAlignment="1">
      <alignment horizontal="center" vertical="center" wrapText="1"/>
    </xf>
    <xf numFmtId="0" fontId="5" fillId="0" borderId="24" xfId="5" applyFont="1" applyBorder="1"/>
    <xf numFmtId="0" fontId="70" fillId="0" borderId="0" xfId="5" applyFont="1" applyAlignment="1">
      <alignment horizontal="right" vertical="center" wrapText="1"/>
    </xf>
    <xf numFmtId="0" fontId="63" fillId="9" borderId="100" xfId="5" applyFont="1" applyFill="1" applyBorder="1" applyAlignment="1">
      <alignment horizontal="center" vertical="center" wrapText="1"/>
    </xf>
    <xf numFmtId="0" fontId="70" fillId="9" borderId="100" xfId="5" applyFont="1" applyFill="1" applyBorder="1" applyAlignment="1">
      <alignment horizontal="center" vertical="center" wrapText="1"/>
    </xf>
    <xf numFmtId="0" fontId="63" fillId="15" borderId="100" xfId="5" applyFont="1" applyFill="1" applyBorder="1" applyAlignment="1">
      <alignment horizontal="center" vertical="center" wrapText="1"/>
    </xf>
    <xf numFmtId="0" fontId="70" fillId="0" borderId="0" xfId="5" applyFont="1" applyAlignment="1">
      <alignment horizontal="center" vertical="center"/>
    </xf>
    <xf numFmtId="0" fontId="5" fillId="0" borderId="101" xfId="5" applyFont="1" applyBorder="1" applyAlignment="1">
      <alignment horizontal="center" wrapText="1"/>
    </xf>
    <xf numFmtId="0" fontId="5" fillId="0" borderId="101" xfId="5" quotePrefix="1" applyFont="1" applyBorder="1" applyAlignment="1">
      <alignment horizontal="center" wrapText="1"/>
    </xf>
    <xf numFmtId="0" fontId="5" fillId="0" borderId="101" xfId="5" applyFont="1" applyBorder="1" applyAlignment="1">
      <alignment horizontal="center" vertical="center" wrapText="1"/>
    </xf>
    <xf numFmtId="0" fontId="5" fillId="15" borderId="102" xfId="5" applyFont="1" applyFill="1" applyBorder="1" applyAlignment="1">
      <alignment horizontal="center" vertical="center" wrapText="1"/>
    </xf>
    <xf numFmtId="0" fontId="5" fillId="0" borderId="102" xfId="5" applyFont="1" applyBorder="1" applyAlignment="1">
      <alignment horizontal="center" vertical="center" shrinkToFit="1"/>
    </xf>
    <xf numFmtId="0" fontId="5" fillId="0" borderId="101" xfId="5" applyFont="1" applyBorder="1" applyAlignment="1">
      <alignment horizontal="center" vertical="center" shrinkToFit="1"/>
    </xf>
    <xf numFmtId="0" fontId="5" fillId="0" borderId="101" xfId="5" applyFont="1" applyBorder="1" applyAlignment="1">
      <alignment vertical="center" shrinkToFit="1"/>
    </xf>
    <xf numFmtId="1" fontId="5" fillId="0" borderId="101" xfId="5" applyNumberFormat="1" applyFont="1" applyBorder="1" applyAlignment="1">
      <alignment horizontal="right" vertical="center" shrinkToFit="1"/>
    </xf>
    <xf numFmtId="0" fontId="5" fillId="0" borderId="102" xfId="5" applyFont="1" applyBorder="1" applyAlignment="1">
      <alignment horizontal="center" wrapText="1"/>
    </xf>
    <xf numFmtId="0" fontId="5" fillId="0" borderId="102" xfId="5" applyFont="1" applyBorder="1" applyAlignment="1">
      <alignment vertical="center" shrinkToFit="1"/>
    </xf>
    <xf numFmtId="1" fontId="5" fillId="0" borderId="102" xfId="5" applyNumberFormat="1" applyFont="1" applyBorder="1" applyAlignment="1">
      <alignment horizontal="right" vertical="center" shrinkToFit="1"/>
    </xf>
    <xf numFmtId="0" fontId="5" fillId="0" borderId="102" xfId="5" applyFont="1" applyBorder="1" applyAlignment="1">
      <alignment horizontal="center" vertical="center" wrapText="1"/>
    </xf>
    <xf numFmtId="0" fontId="3" fillId="0" borderId="0" xfId="6">
      <alignment vertical="center"/>
    </xf>
    <xf numFmtId="0" fontId="3" fillId="10" borderId="0" xfId="6" applyFill="1">
      <alignment vertical="center"/>
    </xf>
    <xf numFmtId="0" fontId="3" fillId="0" borderId="7" xfId="6" applyBorder="1" applyAlignment="1">
      <alignment horizontal="center" vertical="center"/>
    </xf>
    <xf numFmtId="0" fontId="3" fillId="10" borderId="7" xfId="6" applyFill="1" applyBorder="1" applyAlignment="1">
      <alignment horizontal="center" vertical="center"/>
    </xf>
    <xf numFmtId="0" fontId="26" fillId="0" borderId="0" xfId="4" applyAlignment="1" applyProtection="1">
      <alignment horizontal="center" vertical="center"/>
    </xf>
    <xf numFmtId="0" fontId="3" fillId="0" borderId="0" xfId="6" applyAlignment="1">
      <alignment horizontal="left" vertical="center"/>
    </xf>
    <xf numFmtId="0" fontId="3" fillId="0" borderId="0" xfId="6" applyAlignment="1">
      <alignment horizontal="center" vertical="center"/>
    </xf>
    <xf numFmtId="0" fontId="3" fillId="10" borderId="7" xfId="6" applyFill="1" applyBorder="1">
      <alignment vertical="center"/>
    </xf>
    <xf numFmtId="14" fontId="3" fillId="0" borderId="7" xfId="6" applyNumberFormat="1" applyBorder="1" applyAlignment="1">
      <alignment horizontal="center" vertical="center"/>
    </xf>
    <xf numFmtId="0" fontId="37" fillId="0" borderId="7" xfId="6" applyFont="1" applyBorder="1" applyAlignment="1">
      <alignment horizontal="center" vertical="center"/>
    </xf>
    <xf numFmtId="0" fontId="3" fillId="5" borderId="7" xfId="6" applyFill="1" applyBorder="1" applyAlignment="1">
      <alignment horizontal="center" vertical="center"/>
    </xf>
    <xf numFmtId="14" fontId="3" fillId="5" borderId="7" xfId="6" applyNumberFormat="1" applyFill="1" applyBorder="1" applyAlignment="1">
      <alignment horizontal="center" vertical="center"/>
    </xf>
    <xf numFmtId="178" fontId="0" fillId="0" borderId="7" xfId="7" applyNumberFormat="1" applyFont="1" applyBorder="1">
      <alignment vertical="center"/>
    </xf>
    <xf numFmtId="178" fontId="0" fillId="10" borderId="7" xfId="7" applyNumberFormat="1" applyFont="1" applyFill="1" applyBorder="1">
      <alignment vertical="center"/>
    </xf>
    <xf numFmtId="3" fontId="3" fillId="0" borderId="0" xfId="6" applyNumberFormat="1">
      <alignment vertical="center"/>
    </xf>
    <xf numFmtId="191" fontId="0" fillId="16" borderId="7" xfId="8" applyNumberFormat="1" applyFont="1" applyFill="1" applyBorder="1">
      <alignment vertical="center"/>
    </xf>
    <xf numFmtId="191" fontId="0" fillId="16" borderId="18" xfId="8" applyNumberFormat="1" applyFont="1" applyFill="1" applyBorder="1">
      <alignment vertical="center"/>
    </xf>
    <xf numFmtId="0" fontId="3" fillId="10" borderId="18" xfId="6" applyFill="1" applyBorder="1">
      <alignment vertical="center"/>
    </xf>
    <xf numFmtId="0" fontId="3" fillId="0" borderId="31" xfId="6" applyBorder="1">
      <alignment vertical="center"/>
    </xf>
    <xf numFmtId="0" fontId="3" fillId="10" borderId="31" xfId="6" applyFill="1" applyBorder="1">
      <alignment vertical="center"/>
    </xf>
    <xf numFmtId="0" fontId="3" fillId="0" borderId="3" xfId="6" applyBorder="1">
      <alignment vertical="center"/>
    </xf>
    <xf numFmtId="41" fontId="75" fillId="0" borderId="17" xfId="7" applyFont="1" applyBorder="1">
      <alignment vertical="center"/>
    </xf>
    <xf numFmtId="41" fontId="0" fillId="10" borderId="17" xfId="7" applyFont="1" applyFill="1" applyBorder="1">
      <alignment vertical="center"/>
    </xf>
    <xf numFmtId="41" fontId="0" fillId="0" borderId="0" xfId="7" applyFont="1">
      <alignment vertical="center"/>
    </xf>
    <xf numFmtId="41" fontId="75" fillId="0" borderId="7" xfId="7" applyFont="1" applyBorder="1">
      <alignment vertical="center"/>
    </xf>
    <xf numFmtId="41" fontId="0" fillId="10" borderId="7" xfId="7" applyFont="1" applyFill="1" applyBorder="1">
      <alignment vertical="center"/>
    </xf>
    <xf numFmtId="41" fontId="44" fillId="17" borderId="7" xfId="7" applyFont="1" applyFill="1" applyBorder="1">
      <alignment vertical="center"/>
    </xf>
    <xf numFmtId="41" fontId="0" fillId="5" borderId="7" xfId="7" applyFont="1" applyFill="1" applyBorder="1">
      <alignment vertical="center"/>
    </xf>
    <xf numFmtId="0" fontId="3" fillId="0" borderId="7" xfId="6" applyBorder="1" applyAlignment="1">
      <alignment vertical="center" wrapText="1"/>
    </xf>
    <xf numFmtId="41" fontId="0" fillId="18" borderId="7" xfId="7" applyFont="1" applyFill="1" applyBorder="1">
      <alignment vertical="center"/>
    </xf>
    <xf numFmtId="41" fontId="0" fillId="16" borderId="7" xfId="7" applyFont="1" applyFill="1" applyBorder="1">
      <alignment vertical="center"/>
    </xf>
    <xf numFmtId="0" fontId="3" fillId="0" borderId="7" xfId="6" applyBorder="1">
      <alignment vertical="center"/>
    </xf>
    <xf numFmtId="0" fontId="50" fillId="0" borderId="7" xfId="6" applyFont="1" applyBorder="1" applyAlignment="1">
      <alignment vertical="center" wrapText="1"/>
    </xf>
    <xf numFmtId="41" fontId="76" fillId="18" borderId="7" xfId="7" applyFont="1" applyFill="1" applyBorder="1">
      <alignment vertical="center"/>
    </xf>
    <xf numFmtId="41" fontId="77" fillId="10" borderId="7" xfId="7" applyFont="1" applyFill="1" applyBorder="1">
      <alignment vertical="center"/>
    </xf>
    <xf numFmtId="41" fontId="30" fillId="16" borderId="7" xfId="7" applyFont="1" applyFill="1" applyBorder="1">
      <alignment vertical="center"/>
    </xf>
    <xf numFmtId="41" fontId="0" fillId="0" borderId="7" xfId="7" applyFont="1" applyBorder="1">
      <alignment vertical="center"/>
    </xf>
    <xf numFmtId="41" fontId="79" fillId="0" borderId="7" xfId="7" applyFont="1" applyBorder="1">
      <alignment vertical="center"/>
    </xf>
    <xf numFmtId="41" fontId="0" fillId="19" borderId="7" xfId="7" applyFont="1" applyFill="1" applyBorder="1">
      <alignment vertical="center"/>
    </xf>
    <xf numFmtId="41" fontId="0" fillId="20" borderId="7" xfId="7" applyFont="1" applyFill="1" applyBorder="1">
      <alignment vertical="center"/>
    </xf>
    <xf numFmtId="41" fontId="0" fillId="21" borderId="7" xfId="7" applyFont="1" applyFill="1" applyBorder="1">
      <alignment vertical="center"/>
    </xf>
    <xf numFmtId="0" fontId="3" fillId="3" borderId="7" xfId="6" applyFill="1" applyBorder="1">
      <alignment vertical="center"/>
    </xf>
    <xf numFmtId="14" fontId="0" fillId="0" borderId="0" xfId="7" applyNumberFormat="1" applyFont="1">
      <alignment vertical="center"/>
    </xf>
    <xf numFmtId="41" fontId="0" fillId="2" borderId="105" xfId="7" applyFont="1" applyFill="1" applyBorder="1">
      <alignment vertical="center"/>
    </xf>
    <xf numFmtId="0" fontId="3" fillId="0" borderId="0" xfId="6" applyAlignment="1">
      <alignment horizontal="right" vertical="center"/>
    </xf>
    <xf numFmtId="192" fontId="79" fillId="0" borderId="0" xfId="6" applyNumberFormat="1" applyFont="1">
      <alignment vertical="center"/>
    </xf>
    <xf numFmtId="193" fontId="81" fillId="10" borderId="7" xfId="6" applyNumberFormat="1" applyFont="1" applyFill="1" applyBorder="1">
      <alignment vertical="center"/>
    </xf>
    <xf numFmtId="0" fontId="3" fillId="7" borderId="7" xfId="6" applyFill="1" applyBorder="1" applyAlignment="1">
      <alignment horizontal="center" vertical="center"/>
    </xf>
    <xf numFmtId="0" fontId="40" fillId="7" borderId="7" xfId="6" applyFont="1" applyFill="1" applyBorder="1" applyAlignment="1">
      <alignment horizontal="center" vertical="center"/>
    </xf>
    <xf numFmtId="14" fontId="79" fillId="0" borderId="7" xfId="6" applyNumberFormat="1" applyFont="1" applyFill="1" applyBorder="1" applyAlignment="1">
      <alignment horizontal="center" vertical="center"/>
    </xf>
    <xf numFmtId="41" fontId="25" fillId="16" borderId="7" xfId="7" applyFont="1" applyFill="1" applyBorder="1">
      <alignment vertical="center"/>
    </xf>
    <xf numFmtId="41" fontId="25" fillId="10" borderId="7" xfId="7" applyFont="1" applyFill="1" applyBorder="1">
      <alignment vertical="center"/>
    </xf>
    <xf numFmtId="41" fontId="25" fillId="0" borderId="103" xfId="7" applyFont="1" applyBorder="1">
      <alignment vertical="center"/>
    </xf>
    <xf numFmtId="41" fontId="25" fillId="0" borderId="104" xfId="7" applyFont="1" applyBorder="1">
      <alignment vertical="center"/>
    </xf>
    <xf numFmtId="41" fontId="25" fillId="0" borderId="0" xfId="7" applyFont="1">
      <alignment vertical="center"/>
    </xf>
    <xf numFmtId="0" fontId="82" fillId="0" borderId="0" xfId="6" applyFont="1">
      <alignment vertical="center"/>
    </xf>
    <xf numFmtId="0" fontId="0" fillId="0" borderId="7" xfId="0" applyBorder="1" applyAlignment="1">
      <alignment horizontal="center" vertical="center" wrapText="1"/>
    </xf>
    <xf numFmtId="0" fontId="31" fillId="0" borderId="0" xfId="9">
      <alignment vertical="center"/>
    </xf>
    <xf numFmtId="0" fontId="84" fillId="0" borderId="0" xfId="9" applyFont="1">
      <alignment vertical="center"/>
    </xf>
    <xf numFmtId="0" fontId="85" fillId="22" borderId="107" xfId="9" applyFont="1" applyFill="1" applyBorder="1">
      <alignment vertical="center"/>
    </xf>
    <xf numFmtId="14" fontId="84" fillId="0" borderId="108" xfId="9" applyNumberFormat="1" applyFont="1" applyBorder="1" applyAlignment="1">
      <alignment horizontal="center" vertical="center"/>
    </xf>
    <xf numFmtId="41" fontId="84" fillId="0" borderId="109" xfId="10" applyFont="1" applyBorder="1">
      <alignment vertical="center"/>
    </xf>
    <xf numFmtId="0" fontId="84" fillId="0" borderId="0" xfId="9" applyFont="1" applyAlignment="1">
      <alignment horizontal="right" vertical="center"/>
    </xf>
    <xf numFmtId="41" fontId="84" fillId="0" borderId="110" xfId="10" applyFont="1" applyBorder="1">
      <alignment vertical="center"/>
    </xf>
    <xf numFmtId="10" fontId="86" fillId="5" borderId="111" xfId="11" applyNumberFormat="1" applyFont="1" applyFill="1" applyBorder="1">
      <alignment vertical="center"/>
    </xf>
    <xf numFmtId="0" fontId="85" fillId="22" borderId="106" xfId="9" applyFont="1" applyFill="1" applyBorder="1">
      <alignment vertical="center"/>
    </xf>
    <xf numFmtId="41" fontId="86" fillId="5" borderId="32" xfId="10" applyFont="1" applyFill="1" applyBorder="1">
      <alignment vertical="center"/>
    </xf>
    <xf numFmtId="10" fontId="86" fillId="5" borderId="112" xfId="11" applyNumberFormat="1" applyFont="1" applyFill="1" applyBorder="1">
      <alignment vertical="center"/>
    </xf>
    <xf numFmtId="0" fontId="84" fillId="0" borderId="113" xfId="9" applyFont="1" applyBorder="1" applyAlignment="1">
      <alignment horizontal="center" vertical="center"/>
    </xf>
    <xf numFmtId="194" fontId="84" fillId="0" borderId="114" xfId="9" applyNumberFormat="1" applyFont="1" applyBorder="1" applyAlignment="1">
      <alignment horizontal="center" vertical="center"/>
    </xf>
    <xf numFmtId="0" fontId="87" fillId="0" borderId="0" xfId="9" applyFont="1">
      <alignment vertical="center"/>
    </xf>
    <xf numFmtId="0" fontId="31" fillId="0" borderId="0" xfId="9" quotePrefix="1">
      <alignment vertical="center"/>
    </xf>
    <xf numFmtId="0" fontId="88" fillId="0" borderId="0" xfId="12" applyFont="1">
      <alignment vertical="center"/>
    </xf>
    <xf numFmtId="0" fontId="31" fillId="0" borderId="2" xfId="9" applyBorder="1" applyAlignment="1">
      <alignment horizontal="center" vertical="center"/>
    </xf>
    <xf numFmtId="3" fontId="31" fillId="0" borderId="0" xfId="9" applyNumberFormat="1">
      <alignment vertical="center"/>
    </xf>
    <xf numFmtId="0" fontId="91" fillId="0" borderId="0" xfId="9" applyFont="1" applyAlignment="1">
      <alignment horizontal="center" vertical="center"/>
    </xf>
    <xf numFmtId="0" fontId="92" fillId="0" borderId="0" xfId="9" applyFont="1">
      <alignment vertical="center"/>
    </xf>
    <xf numFmtId="0" fontId="93" fillId="0" borderId="115" xfId="9" applyFont="1" applyBorder="1" applyAlignment="1">
      <alignment horizontal="center" vertical="center"/>
    </xf>
    <xf numFmtId="0" fontId="93" fillId="0" borderId="116" xfId="9" applyFont="1" applyBorder="1" applyAlignment="1">
      <alignment horizontal="center" vertical="center"/>
    </xf>
    <xf numFmtId="0" fontId="31" fillId="2" borderId="106" xfId="9" applyFill="1" applyBorder="1" applyAlignment="1">
      <alignment horizontal="center" vertical="center"/>
    </xf>
    <xf numFmtId="0" fontId="31" fillId="2" borderId="112" xfId="9" applyFill="1" applyBorder="1" applyAlignment="1">
      <alignment horizontal="center" vertical="center"/>
    </xf>
    <xf numFmtId="0" fontId="31" fillId="23" borderId="106" xfId="9" applyFill="1" applyBorder="1" applyAlignment="1">
      <alignment horizontal="center" vertical="center"/>
    </xf>
    <xf numFmtId="0" fontId="31" fillId="0" borderId="0" xfId="9" applyAlignment="1">
      <alignment horizontal="center" vertical="center"/>
    </xf>
    <xf numFmtId="3" fontId="31" fillId="0" borderId="0" xfId="9" applyNumberFormat="1" applyAlignment="1">
      <alignment horizontal="center" vertical="center"/>
    </xf>
    <xf numFmtId="41" fontId="31" fillId="0" borderId="0" xfId="9" applyNumberFormat="1">
      <alignment vertical="center"/>
    </xf>
    <xf numFmtId="0" fontId="31" fillId="0" borderId="115" xfId="9" applyBorder="1" applyAlignment="1">
      <alignment horizontal="center" vertical="center"/>
    </xf>
    <xf numFmtId="0" fontId="31" fillId="0" borderId="116" xfId="9" applyBorder="1" applyAlignment="1">
      <alignment horizontal="center" vertical="center"/>
    </xf>
    <xf numFmtId="0" fontId="31" fillId="0" borderId="0" xfId="9" applyAlignment="1">
      <alignment horizontal="right" vertical="center"/>
    </xf>
    <xf numFmtId="0" fontId="94" fillId="6" borderId="107" xfId="9" applyFont="1" applyFill="1" applyBorder="1" applyAlignment="1">
      <alignment horizontal="center" vertical="center" shrinkToFit="1"/>
    </xf>
    <xf numFmtId="14" fontId="84" fillId="0" borderId="117" xfId="9" applyNumberFormat="1" applyFont="1" applyBorder="1" applyAlignment="1">
      <alignment horizontal="center" vertical="center" shrinkToFit="1"/>
    </xf>
    <xf numFmtId="3" fontId="84" fillId="0" borderId="118" xfId="9" applyNumberFormat="1" applyFont="1" applyBorder="1" applyAlignment="1">
      <alignment vertical="center" shrinkToFit="1"/>
    </xf>
    <xf numFmtId="3" fontId="84" fillId="0" borderId="119" xfId="9" applyNumberFormat="1" applyFont="1" applyBorder="1" applyAlignment="1">
      <alignment horizontal="center" vertical="center" shrinkToFit="1"/>
    </xf>
    <xf numFmtId="179" fontId="92" fillId="5" borderId="111" xfId="13" applyNumberFormat="1" applyFont="1" applyFill="1" applyBorder="1" applyAlignment="1">
      <alignment horizontal="center" vertical="center" shrinkToFit="1"/>
    </xf>
    <xf numFmtId="14" fontId="92" fillId="0" borderId="111" xfId="14" applyNumberFormat="1" applyFont="1" applyFill="1" applyBorder="1" applyAlignment="1">
      <alignment horizontal="center" vertical="center" shrinkToFit="1"/>
    </xf>
    <xf numFmtId="3" fontId="31" fillId="5" borderId="106" xfId="9" applyNumberFormat="1" applyFill="1" applyBorder="1" applyAlignment="1">
      <alignment horizontal="center" vertical="center" shrinkToFit="1"/>
    </xf>
    <xf numFmtId="41" fontId="31" fillId="0" borderId="0" xfId="10" applyFont="1" applyAlignment="1">
      <alignment vertical="center" shrinkToFit="1"/>
    </xf>
    <xf numFmtId="0" fontId="92" fillId="16" borderId="106" xfId="9" applyFont="1" applyFill="1" applyBorder="1" applyAlignment="1">
      <alignment horizontal="center" vertical="center"/>
    </xf>
    <xf numFmtId="0" fontId="92" fillId="16" borderId="112" xfId="9" applyFont="1" applyFill="1" applyBorder="1" applyAlignment="1">
      <alignment horizontal="center" vertical="center"/>
    </xf>
    <xf numFmtId="0" fontId="31" fillId="2" borderId="107" xfId="9" applyFill="1" applyBorder="1" applyAlignment="1">
      <alignment horizontal="left" vertical="center"/>
    </xf>
    <xf numFmtId="3" fontId="31" fillId="3" borderId="120" xfId="9" applyNumberFormat="1" applyFill="1" applyBorder="1" applyAlignment="1">
      <alignment horizontal="center" vertical="center"/>
    </xf>
    <xf numFmtId="3" fontId="31" fillId="12" borderId="111" xfId="14" applyNumberFormat="1" applyFont="1" applyFill="1" applyBorder="1" applyAlignment="1">
      <alignment horizontal="center" vertical="center"/>
    </xf>
    <xf numFmtId="3" fontId="32" fillId="3" borderId="121" xfId="15" applyNumberFormat="1" applyFont="1" applyFill="1" applyBorder="1" applyAlignment="1">
      <alignment horizontal="center" vertical="center"/>
    </xf>
    <xf numFmtId="3" fontId="32" fillId="0" borderId="111" xfId="15" applyNumberFormat="1" applyFont="1" applyFill="1" applyBorder="1" applyAlignment="1">
      <alignment horizontal="center" vertical="center"/>
    </xf>
    <xf numFmtId="3" fontId="32" fillId="0" borderId="106" xfId="15" applyNumberFormat="1" applyFont="1" applyFill="1" applyBorder="1" applyAlignment="1">
      <alignment horizontal="center" vertical="center"/>
    </xf>
    <xf numFmtId="41" fontId="32" fillId="0" borderId="106" xfId="15" applyFont="1" applyFill="1" applyBorder="1" applyAlignment="1">
      <alignment horizontal="center" vertical="center" shrinkToFit="1"/>
    </xf>
    <xf numFmtId="3" fontId="95" fillId="0" borderId="106" xfId="9" applyNumberFormat="1" applyFont="1" applyBorder="1" applyAlignment="1">
      <alignment horizontal="center" vertical="center"/>
    </xf>
    <xf numFmtId="3" fontId="23" fillId="0" borderId="0" xfId="15" applyNumberFormat="1" applyFont="1" applyAlignment="1">
      <alignment vertical="center" shrinkToFit="1"/>
    </xf>
    <xf numFmtId="41" fontId="23" fillId="24" borderId="122" xfId="15" applyFont="1" applyFill="1" applyBorder="1" applyAlignment="1">
      <alignment vertical="center" shrinkToFit="1"/>
    </xf>
    <xf numFmtId="41" fontId="23" fillId="0" borderId="106" xfId="15" applyFont="1" applyBorder="1">
      <alignment vertical="center"/>
    </xf>
    <xf numFmtId="41" fontId="92" fillId="0" borderId="0" xfId="15" applyFont="1" applyAlignment="1">
      <alignment vertical="center" shrinkToFit="1"/>
    </xf>
    <xf numFmtId="41" fontId="31" fillId="7" borderId="106" xfId="10" applyFont="1" applyFill="1" applyBorder="1">
      <alignment vertical="center"/>
    </xf>
    <xf numFmtId="0" fontId="92" fillId="12" borderId="107" xfId="9" applyFont="1" applyFill="1" applyBorder="1" applyAlignment="1">
      <alignment horizontal="left" vertical="center"/>
    </xf>
    <xf numFmtId="41" fontId="92" fillId="24" borderId="122" xfId="15" applyFont="1" applyFill="1" applyBorder="1" applyAlignment="1">
      <alignment vertical="center" shrinkToFit="1"/>
    </xf>
    <xf numFmtId="41" fontId="92" fillId="0" borderId="106" xfId="15" applyFont="1" applyBorder="1" applyAlignment="1">
      <alignment vertical="center" shrinkToFit="1"/>
    </xf>
    <xf numFmtId="41" fontId="23" fillId="0" borderId="0" xfId="15" applyFont="1" applyAlignment="1">
      <alignment vertical="center" shrinkToFit="1"/>
    </xf>
    <xf numFmtId="41" fontId="31" fillId="0" borderId="106" xfId="9" applyNumberFormat="1" applyBorder="1">
      <alignment vertical="center"/>
    </xf>
    <xf numFmtId="41" fontId="23" fillId="24" borderId="106" xfId="15" applyFont="1" applyFill="1" applyBorder="1" applyAlignment="1">
      <alignment vertical="center" shrinkToFit="1"/>
    </xf>
    <xf numFmtId="41" fontId="23" fillId="0" borderId="106" xfId="15" applyFont="1" applyBorder="1" applyAlignment="1">
      <alignment vertical="center" shrinkToFit="1"/>
    </xf>
    <xf numFmtId="41" fontId="23" fillId="0" borderId="0" xfId="15" applyFont="1">
      <alignment vertical="center"/>
    </xf>
    <xf numFmtId="0" fontId="31" fillId="0" borderId="0" xfId="9" applyAlignment="1">
      <alignment vertical="center" shrinkToFit="1"/>
    </xf>
    <xf numFmtId="0" fontId="96" fillId="0" borderId="0" xfId="9" applyFont="1" applyAlignment="1">
      <alignment vertical="center" shrinkToFit="1"/>
    </xf>
    <xf numFmtId="0" fontId="97" fillId="18" borderId="106" xfId="9" applyFont="1" applyFill="1" applyBorder="1" applyAlignment="1">
      <alignment horizontal="center" vertical="center" shrinkToFit="1"/>
    </xf>
    <xf numFmtId="10" fontId="97" fillId="18" borderId="106" xfId="13" applyNumberFormat="1" applyFont="1" applyFill="1" applyBorder="1" applyAlignment="1">
      <alignment horizontal="center" vertical="center" shrinkToFit="1"/>
    </xf>
    <xf numFmtId="3" fontId="95" fillId="3" borderId="121" xfId="9" applyNumberFormat="1" applyFont="1" applyFill="1" applyBorder="1" applyAlignment="1">
      <alignment horizontal="center" vertical="center"/>
    </xf>
    <xf numFmtId="3" fontId="95" fillId="0" borderId="111" xfId="9" applyNumberFormat="1" applyFont="1" applyBorder="1" applyAlignment="1">
      <alignment horizontal="center" vertical="center"/>
    </xf>
    <xf numFmtId="3" fontId="92" fillId="0" borderId="0" xfId="15" applyNumberFormat="1" applyFont="1">
      <alignment vertical="center"/>
    </xf>
    <xf numFmtId="41" fontId="23" fillId="24" borderId="122" xfId="15" applyFont="1" applyFill="1" applyBorder="1">
      <alignment vertical="center"/>
    </xf>
    <xf numFmtId="41" fontId="23" fillId="0" borderId="111" xfId="15" applyFont="1" applyBorder="1">
      <alignment vertical="center"/>
    </xf>
    <xf numFmtId="41" fontId="92" fillId="24" borderId="122" xfId="15" applyFont="1" applyFill="1" applyBorder="1">
      <alignment vertical="center"/>
    </xf>
    <xf numFmtId="41" fontId="92" fillId="0" borderId="111" xfId="15" applyFont="1" applyBorder="1">
      <alignment vertical="center"/>
    </xf>
    <xf numFmtId="41" fontId="23" fillId="24" borderId="123" xfId="15" applyFont="1" applyFill="1" applyBorder="1">
      <alignment vertical="center"/>
    </xf>
    <xf numFmtId="10" fontId="23" fillId="0" borderId="0" xfId="13" applyNumberFormat="1" applyFont="1">
      <alignment vertical="center"/>
    </xf>
    <xf numFmtId="41" fontId="96" fillId="0" borderId="0" xfId="9" applyNumberFormat="1" applyFont="1">
      <alignment vertical="center"/>
    </xf>
    <xf numFmtId="43" fontId="31" fillId="0" borderId="0" xfId="9" applyNumberFormat="1">
      <alignment vertical="center"/>
    </xf>
    <xf numFmtId="0" fontId="97" fillId="0" borderId="0" xfId="9" applyFont="1">
      <alignment vertical="center"/>
    </xf>
    <xf numFmtId="0" fontId="99" fillId="0" borderId="0" xfId="9" applyFont="1">
      <alignment vertical="center"/>
    </xf>
    <xf numFmtId="0" fontId="31" fillId="0" borderId="2" xfId="9" applyBorder="1">
      <alignment vertical="center"/>
    </xf>
    <xf numFmtId="178" fontId="32" fillId="0" borderId="17" xfId="2" applyNumberFormat="1" applyFont="1" applyBorder="1" applyAlignment="1">
      <alignment vertical="center" shrinkToFit="1"/>
    </xf>
    <xf numFmtId="178" fontId="44" fillId="0" borderId="9" xfId="2" applyNumberFormat="1" applyFont="1" applyBorder="1" applyAlignment="1">
      <alignment vertical="center" shrinkToFit="1"/>
    </xf>
    <xf numFmtId="0" fontId="1" fillId="0" borderId="7" xfId="6" applyFont="1" applyBorder="1" applyAlignment="1">
      <alignment vertical="center" wrapText="1"/>
    </xf>
    <xf numFmtId="0" fontId="0" fillId="0" borderId="124" xfId="0" applyBorder="1" applyAlignment="1">
      <alignment horizontal="center" vertical="center" wrapText="1"/>
    </xf>
    <xf numFmtId="0" fontId="0" fillId="0" borderId="14" xfId="0" applyFill="1" applyBorder="1" applyAlignment="1">
      <alignment horizontal="center" vertical="center" shrinkToFit="1"/>
    </xf>
    <xf numFmtId="0" fontId="0" fillId="0" borderId="9" xfId="0" applyFill="1" applyBorder="1" applyAlignment="1">
      <alignment horizontal="center" vertical="center" shrinkToFit="1"/>
    </xf>
    <xf numFmtId="0" fontId="31" fillId="0" borderId="0" xfId="9" applyAlignment="1">
      <alignment horizontal="center" vertical="center"/>
    </xf>
    <xf numFmtId="0" fontId="31" fillId="2" borderId="106" xfId="9" applyFill="1" applyBorder="1" applyAlignment="1">
      <alignment horizontal="center" vertical="center"/>
    </xf>
    <xf numFmtId="0" fontId="31" fillId="0" borderId="0" xfId="9"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12" borderId="4" xfId="0" applyFill="1" applyBorder="1" applyAlignment="1">
      <alignment horizontal="center" vertical="center"/>
    </xf>
    <xf numFmtId="0" fontId="0" fillId="12" borderId="0" xfId="0" applyFill="1" applyAlignment="1">
      <alignment horizontal="center" vertical="center"/>
    </xf>
    <xf numFmtId="0" fontId="3" fillId="0" borderId="7" xfId="6" applyBorder="1" applyAlignment="1">
      <alignment horizontal="left" vertical="center" wrapText="1"/>
    </xf>
    <xf numFmtId="0" fontId="3" fillId="0" borderId="7" xfId="6" applyBorder="1" applyAlignment="1">
      <alignment horizontal="left" vertical="center"/>
    </xf>
    <xf numFmtId="0" fontId="3" fillId="0" borderId="4" xfId="6" applyBorder="1" applyAlignment="1">
      <alignment horizontal="center" vertical="center"/>
    </xf>
    <xf numFmtId="0" fontId="3" fillId="0" borderId="1" xfId="6" applyBorder="1" applyAlignment="1">
      <alignment horizontal="center" vertical="center"/>
    </xf>
    <xf numFmtId="0" fontId="3" fillId="0" borderId="5" xfId="6" applyBorder="1" applyAlignment="1">
      <alignment horizontal="center" vertical="center"/>
    </xf>
    <xf numFmtId="0" fontId="3" fillId="0" borderId="7" xfId="6" applyBorder="1" applyAlignment="1">
      <alignment horizontal="center" vertical="center"/>
    </xf>
    <xf numFmtId="0" fontId="3" fillId="0" borderId="7" xfId="6" applyBorder="1" applyAlignment="1">
      <alignment horizontal="center" vertical="center" wrapText="1"/>
    </xf>
    <xf numFmtId="0" fontId="3" fillId="0" borderId="4" xfId="6" applyBorder="1" applyAlignment="1">
      <alignment horizontal="center" vertical="center" wrapText="1"/>
    </xf>
    <xf numFmtId="0" fontId="3" fillId="0" borderId="5" xfId="6" applyBorder="1" applyAlignment="1">
      <alignment horizontal="center" vertical="center" wrapText="1"/>
    </xf>
    <xf numFmtId="0" fontId="23" fillId="0" borderId="7" xfId="6" applyFont="1" applyBorder="1" applyAlignment="1">
      <alignment horizontal="center" vertical="center" wrapText="1"/>
    </xf>
    <xf numFmtId="0" fontId="3" fillId="0" borderId="7" xfId="6" applyBorder="1">
      <alignment vertical="center"/>
    </xf>
    <xf numFmtId="0" fontId="3" fillId="0" borderId="31" xfId="6" applyBorder="1" applyAlignment="1">
      <alignment horizontal="left" vertical="center" indent="3"/>
    </xf>
    <xf numFmtId="0" fontId="3" fillId="0" borderId="17" xfId="6" applyBorder="1" applyAlignment="1">
      <alignment horizontal="center" vertical="center" wrapText="1"/>
    </xf>
    <xf numFmtId="0" fontId="3" fillId="0" borderId="17" xfId="6" applyBorder="1" applyAlignment="1">
      <alignment horizontal="left" vertical="center"/>
    </xf>
    <xf numFmtId="0" fontId="3" fillId="0" borderId="7" xfId="6" applyBorder="1" applyAlignment="1">
      <alignment horizontal="left" vertical="center" indent="3"/>
    </xf>
    <xf numFmtId="0" fontId="0" fillId="8" borderId="19" xfId="0" applyFill="1" applyBorder="1" applyAlignment="1">
      <alignment horizontal="center" vertical="center"/>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2" xfId="0" applyFill="1" applyBorder="1" applyAlignment="1">
      <alignment horizontal="center" vertical="center"/>
    </xf>
    <xf numFmtId="0" fontId="0" fillId="8" borderId="23" xfId="0" applyFill="1" applyBorder="1" applyAlignment="1">
      <alignment horizontal="center" vertical="center"/>
    </xf>
    <xf numFmtId="0" fontId="32" fillId="0" borderId="7" xfId="0" applyFont="1" applyBorder="1" applyAlignment="1">
      <alignment horizontal="center" vertical="center" shrinkToFit="1"/>
    </xf>
    <xf numFmtId="178" fontId="32" fillId="0" borderId="7" xfId="2" applyNumberFormat="1" applyFont="1" applyBorder="1" applyAlignment="1">
      <alignment horizontal="center" vertical="center"/>
    </xf>
    <xf numFmtId="178" fontId="23" fillId="3" borderId="7" xfId="2" applyNumberFormat="1" applyFont="1" applyFill="1" applyBorder="1" applyAlignment="1">
      <alignment horizontal="center" vertical="center"/>
    </xf>
    <xf numFmtId="178" fontId="23" fillId="0" borderId="7" xfId="2" applyNumberFormat="1" applyFont="1" applyBorder="1" applyAlignment="1">
      <alignment horizontal="center" vertical="center"/>
    </xf>
    <xf numFmtId="9" fontId="38" fillId="0" borderId="7" xfId="1" applyFont="1" applyBorder="1" applyAlignment="1">
      <alignment horizontal="center" vertical="center"/>
    </xf>
    <xf numFmtId="178" fontId="39" fillId="0" borderId="4" xfId="2" applyNumberFormat="1" applyFont="1" applyFill="1" applyBorder="1" applyAlignment="1">
      <alignment horizontal="center" vertical="center"/>
    </xf>
    <xf numFmtId="178" fontId="39" fillId="0" borderId="1" xfId="2" applyNumberFormat="1" applyFont="1" applyFill="1" applyBorder="1" applyAlignment="1">
      <alignment horizontal="center" vertical="center"/>
    </xf>
    <xf numFmtId="178" fontId="39" fillId="0" borderId="5" xfId="2" applyNumberFormat="1" applyFont="1" applyFill="1" applyBorder="1" applyAlignment="1">
      <alignment horizontal="center" vertical="center"/>
    </xf>
    <xf numFmtId="178" fontId="40" fillId="0" borderId="4" xfId="2" applyNumberFormat="1" applyFont="1" applyFill="1" applyBorder="1" applyAlignment="1">
      <alignment horizontal="center" vertical="center"/>
    </xf>
    <xf numFmtId="178" fontId="40" fillId="0" borderId="1" xfId="2" applyNumberFormat="1" applyFont="1" applyFill="1" applyBorder="1" applyAlignment="1">
      <alignment horizontal="center" vertical="center"/>
    </xf>
    <xf numFmtId="178" fontId="40" fillId="0" borderId="5" xfId="2" applyNumberFormat="1" applyFont="1" applyFill="1" applyBorder="1" applyAlignment="1">
      <alignment horizontal="center" vertical="center"/>
    </xf>
    <xf numFmtId="178" fontId="39" fillId="0" borderId="4" xfId="2" applyNumberFormat="1" applyFont="1" applyBorder="1" applyAlignment="1">
      <alignment horizontal="center" vertical="center"/>
    </xf>
    <xf numFmtId="178" fontId="39" fillId="0" borderId="1" xfId="2" applyNumberFormat="1" applyFont="1" applyBorder="1" applyAlignment="1">
      <alignment horizontal="center" vertical="center"/>
    </xf>
    <xf numFmtId="178" fontId="39" fillId="0" borderId="5" xfId="2" applyNumberFormat="1" applyFont="1" applyBorder="1" applyAlignment="1">
      <alignment horizontal="center" vertical="center"/>
    </xf>
    <xf numFmtId="178" fontId="25" fillId="0" borderId="4" xfId="2" applyNumberFormat="1" applyFont="1" applyBorder="1" applyAlignment="1">
      <alignment horizontal="center" vertical="center"/>
    </xf>
    <xf numFmtId="178" fontId="25" fillId="0" borderId="1" xfId="2" applyNumberFormat="1" applyFont="1" applyBorder="1" applyAlignment="1">
      <alignment horizontal="center" vertical="center"/>
    </xf>
    <xf numFmtId="178" fontId="25" fillId="0" borderId="5" xfId="2" applyNumberFormat="1" applyFont="1" applyBorder="1" applyAlignment="1">
      <alignment horizontal="center" vertical="center"/>
    </xf>
    <xf numFmtId="0" fontId="39"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5" xfId="0" applyFont="1" applyBorder="1" applyAlignment="1">
      <alignment horizontal="center" vertical="center" shrinkToFit="1"/>
    </xf>
    <xf numFmtId="0" fontId="32" fillId="0" borderId="7" xfId="0" applyFont="1" applyBorder="1" applyAlignment="1">
      <alignment horizontal="center" vertical="center"/>
    </xf>
    <xf numFmtId="0" fontId="0" fillId="0" borderId="7" xfId="0" applyBorder="1" applyAlignment="1">
      <alignment horizontal="center" vertical="center"/>
    </xf>
    <xf numFmtId="0" fontId="27" fillId="0" borderId="7" xfId="0" applyFont="1" applyBorder="1" applyAlignment="1">
      <alignment horizontal="center" vertical="center" wrapText="1"/>
    </xf>
    <xf numFmtId="177" fontId="32" fillId="0" borderId="4" xfId="0" applyNumberFormat="1" applyFont="1" applyBorder="1" applyAlignment="1">
      <alignment horizontal="center" vertical="center"/>
    </xf>
    <xf numFmtId="177" fontId="32" fillId="0" borderId="1" xfId="0" applyNumberFormat="1" applyFont="1" applyBorder="1" applyAlignment="1">
      <alignment horizontal="center" vertical="center"/>
    </xf>
    <xf numFmtId="177" fontId="32" fillId="0" borderId="29" xfId="0" applyNumberFormat="1" applyFont="1" applyBorder="1" applyAlignment="1">
      <alignment horizontal="center" vertical="center"/>
    </xf>
    <xf numFmtId="0" fontId="0" fillId="0" borderId="20" xfId="0" applyBorder="1" applyAlignment="1">
      <alignment horizontal="center" vertical="center" wrapText="1"/>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8" fillId="0" borderId="7" xfId="0" applyFont="1" applyBorder="1" applyAlignment="1">
      <alignment horizontal="center" vertical="center" wrapText="1"/>
    </xf>
    <xf numFmtId="0" fontId="35" fillId="0" borderId="7"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177" fontId="37" fillId="0" borderId="19" xfId="0" applyNumberFormat="1" applyFont="1" applyBorder="1" applyAlignment="1">
      <alignment horizontal="center" vertical="center"/>
    </xf>
    <xf numFmtId="177" fontId="37" fillId="0" borderId="21" xfId="0" applyNumberFormat="1" applyFont="1" applyBorder="1" applyAlignment="1">
      <alignment horizontal="center" vertical="center"/>
    </xf>
    <xf numFmtId="177" fontId="37" fillId="0" borderId="20" xfId="0" applyNumberFormat="1" applyFont="1" applyBorder="1" applyAlignment="1">
      <alignment horizontal="center" vertical="center"/>
    </xf>
    <xf numFmtId="0" fontId="37" fillId="0" borderId="7" xfId="0" applyFont="1" applyBorder="1" applyAlignment="1">
      <alignment horizontal="center" vertical="center"/>
    </xf>
    <xf numFmtId="0" fontId="0" fillId="0" borderId="7" xfId="0" applyBorder="1" applyAlignment="1">
      <alignment horizontal="center" vertical="center" wrapText="1"/>
    </xf>
    <xf numFmtId="177" fontId="37" fillId="0" borderId="22" xfId="0" applyNumberFormat="1" applyFont="1" applyBorder="1" applyAlignment="1">
      <alignment horizontal="center" vertical="center"/>
    </xf>
    <xf numFmtId="177" fontId="37" fillId="0" borderId="2" xfId="0" applyNumberFormat="1" applyFont="1" applyBorder="1" applyAlignment="1">
      <alignment horizontal="center" vertical="center"/>
    </xf>
    <xf numFmtId="177" fontId="37" fillId="0" borderId="23" xfId="0" applyNumberFormat="1" applyFont="1" applyBorder="1" applyAlignment="1">
      <alignment horizontal="center" vertical="center"/>
    </xf>
    <xf numFmtId="176" fontId="37" fillId="0" borderId="7" xfId="0" applyNumberFormat="1" applyFont="1" applyBorder="1" applyAlignment="1">
      <alignment horizontal="center" vertical="center"/>
    </xf>
    <xf numFmtId="0" fontId="27" fillId="0" borderId="7"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4" fontId="37" fillId="0" borderId="4" xfId="0" applyNumberFormat="1" applyFont="1" applyBorder="1" applyAlignment="1">
      <alignment horizontal="center" vertical="center" shrinkToFit="1"/>
    </xf>
    <xf numFmtId="14" fontId="37" fillId="0" borderId="1" xfId="0" applyNumberFormat="1" applyFont="1" applyBorder="1" applyAlignment="1">
      <alignment horizontal="center" vertical="center" shrinkToFit="1"/>
    </xf>
    <xf numFmtId="14" fontId="37" fillId="0" borderId="5" xfId="0" applyNumberFormat="1" applyFont="1" applyBorder="1" applyAlignment="1">
      <alignment horizontal="center" vertical="center" shrinkToFit="1"/>
    </xf>
    <xf numFmtId="3" fontId="37" fillId="0" borderId="19" xfId="0" applyNumberFormat="1" applyFont="1" applyBorder="1" applyAlignment="1">
      <alignment horizontal="center" vertical="center"/>
    </xf>
    <xf numFmtId="3" fontId="37" fillId="0" borderId="21" xfId="0" applyNumberFormat="1" applyFont="1" applyBorder="1" applyAlignment="1">
      <alignment horizontal="center" vertical="center"/>
    </xf>
    <xf numFmtId="3" fontId="37" fillId="0" borderId="20" xfId="0" applyNumberFormat="1" applyFont="1" applyBorder="1" applyAlignment="1">
      <alignment horizontal="center" vertical="center"/>
    </xf>
    <xf numFmtId="3" fontId="37" fillId="0" borderId="22" xfId="0" applyNumberFormat="1" applyFont="1" applyBorder="1" applyAlignment="1">
      <alignment horizontal="center" vertical="center"/>
    </xf>
    <xf numFmtId="3" fontId="37" fillId="0" borderId="2" xfId="0" applyNumberFormat="1" applyFont="1" applyBorder="1" applyAlignment="1">
      <alignment horizontal="center" vertical="center"/>
    </xf>
    <xf numFmtId="3" fontId="37" fillId="0" borderId="23" xfId="0" applyNumberFormat="1" applyFont="1" applyBorder="1" applyAlignment="1">
      <alignment horizontal="center" vertical="center"/>
    </xf>
    <xf numFmtId="0" fontId="0" fillId="0" borderId="4" xfId="0" applyFont="1" applyBorder="1" applyAlignment="1">
      <alignment horizontal="center" vertical="center"/>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2" xfId="0" applyBorder="1" applyAlignment="1">
      <alignment horizontal="center" vertical="center" shrinkToFit="1"/>
    </xf>
    <xf numFmtId="0" fontId="0" fillId="0" borderId="23" xfId="0" applyBorder="1" applyAlignment="1">
      <alignment horizontal="center" vertical="center" shrinkToFit="1"/>
    </xf>
    <xf numFmtId="0" fontId="37" fillId="0" borderId="19" xfId="0" applyFont="1" applyBorder="1" applyAlignment="1">
      <alignment horizontal="center" vertical="center"/>
    </xf>
    <xf numFmtId="0" fontId="37" fillId="0" borderId="21" xfId="0" applyFont="1" applyBorder="1" applyAlignment="1">
      <alignment horizontal="center" vertical="center"/>
    </xf>
    <xf numFmtId="0" fontId="37" fillId="0" borderId="20" xfId="0" applyFont="1" applyBorder="1" applyAlignment="1">
      <alignment horizontal="center" vertical="center"/>
    </xf>
    <xf numFmtId="0" fontId="37" fillId="0" borderId="22" xfId="0" applyFont="1" applyBorder="1" applyAlignment="1">
      <alignment horizontal="center" vertical="center"/>
    </xf>
    <xf numFmtId="0" fontId="37" fillId="0" borderId="2" xfId="0" applyFont="1" applyBorder="1" applyAlignment="1">
      <alignment horizontal="center" vertical="center"/>
    </xf>
    <xf numFmtId="0" fontId="37" fillId="0" borderId="23" xfId="0" applyFont="1" applyBorder="1" applyAlignment="1">
      <alignment horizontal="center" vertical="center"/>
    </xf>
    <xf numFmtId="0" fontId="37"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5" xfId="0"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10" fontId="23" fillId="7" borderId="7" xfId="1" applyNumberFormat="1" applyFont="1" applyFill="1" applyBorder="1" applyAlignment="1">
      <alignment horizontal="center" vertical="center"/>
    </xf>
    <xf numFmtId="0" fontId="0" fillId="7" borderId="7" xfId="0" applyFill="1" applyBorder="1" applyAlignment="1">
      <alignment horizontal="center" vertical="center" wrapText="1"/>
    </xf>
    <xf numFmtId="0" fontId="0" fillId="7" borderId="7" xfId="0" applyFill="1" applyBorder="1" applyAlignment="1">
      <alignment horizontal="center" vertical="center"/>
    </xf>
    <xf numFmtId="0" fontId="0" fillId="7" borderId="18" xfId="0" applyFill="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188" fontId="48" fillId="8" borderId="7" xfId="2" applyNumberFormat="1" applyFont="1" applyFill="1" applyBorder="1" applyAlignment="1">
      <alignment horizontal="center" vertical="center"/>
    </xf>
    <xf numFmtId="41" fontId="41" fillId="0" borderId="7" xfId="2" applyNumberFormat="1" applyFont="1" applyBorder="1" applyAlignment="1">
      <alignment horizontal="center" vertical="center"/>
    </xf>
    <xf numFmtId="41" fontId="41" fillId="0" borderId="39" xfId="2" applyNumberFormat="1" applyFont="1" applyBorder="1" applyAlignment="1">
      <alignment horizontal="center" vertical="center"/>
    </xf>
    <xf numFmtId="41" fontId="41" fillId="0" borderId="43" xfId="2" applyNumberFormat="1" applyFont="1" applyBorder="1" applyAlignment="1">
      <alignment horizontal="center" vertical="center"/>
    </xf>
    <xf numFmtId="41" fontId="41" fillId="0" borderId="44" xfId="2" applyNumberFormat="1" applyFont="1" applyBorder="1" applyAlignment="1">
      <alignment horizontal="center" vertical="center"/>
    </xf>
    <xf numFmtId="41" fontId="41" fillId="0" borderId="37" xfId="2" applyNumberFormat="1" applyFont="1" applyBorder="1" applyAlignment="1">
      <alignment horizontal="center" vertical="center"/>
    </xf>
    <xf numFmtId="41" fontId="41" fillId="0" borderId="21" xfId="2" applyNumberFormat="1" applyFont="1" applyBorder="1" applyAlignment="1">
      <alignment horizontal="center" vertical="center"/>
    </xf>
    <xf numFmtId="41" fontId="41" fillId="0" borderId="20" xfId="2" applyNumberFormat="1" applyFont="1" applyBorder="1" applyAlignment="1">
      <alignment horizontal="center" vertical="center"/>
    </xf>
    <xf numFmtId="41" fontId="41" fillId="0" borderId="38" xfId="2" applyNumberFormat="1" applyFont="1" applyBorder="1" applyAlignment="1">
      <alignment horizontal="center" vertical="center"/>
    </xf>
    <xf numFmtId="41" fontId="41" fillId="0" borderId="2" xfId="2" applyNumberFormat="1" applyFont="1" applyBorder="1" applyAlignment="1">
      <alignment horizontal="center" vertical="center"/>
    </xf>
    <xf numFmtId="41" fontId="41" fillId="0" borderId="23" xfId="2" applyNumberFormat="1" applyFont="1" applyBorder="1" applyAlignment="1">
      <alignment horizontal="center" vertical="center"/>
    </xf>
    <xf numFmtId="41" fontId="41" fillId="0" borderId="40" xfId="2" applyNumberFormat="1" applyFont="1" applyBorder="1" applyAlignment="1">
      <alignment horizontal="center" vertical="center"/>
    </xf>
    <xf numFmtId="41" fontId="41" fillId="0" borderId="41" xfId="2" applyNumberFormat="1" applyFont="1" applyBorder="1" applyAlignment="1">
      <alignment horizontal="center" vertical="center"/>
    </xf>
    <xf numFmtId="41" fontId="41" fillId="0" borderId="42" xfId="2" applyNumberFormat="1" applyFont="1" applyBorder="1" applyAlignment="1">
      <alignment horizontal="center" vertical="center"/>
    </xf>
    <xf numFmtId="0" fontId="0" fillId="0" borderId="25" xfId="0" applyBorder="1" applyAlignment="1">
      <alignment horizontal="center" vertical="center" wrapText="1"/>
    </xf>
    <xf numFmtId="0" fontId="0" fillId="0" borderId="23" xfId="0" applyBorder="1" applyAlignment="1">
      <alignment horizontal="center" vertical="center" wrapText="1"/>
    </xf>
    <xf numFmtId="188" fontId="47" fillId="0" borderId="7" xfId="2" applyNumberFormat="1" applyFont="1"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02" fillId="0" borderId="7" xfId="0" applyFont="1" applyBorder="1" applyAlignment="1">
      <alignment horizontal="center" vertical="center" wrapText="1"/>
    </xf>
    <xf numFmtId="0" fontId="102" fillId="0" borderId="7" xfId="0" applyFont="1" applyBorder="1" applyAlignment="1">
      <alignment horizontal="center" vertical="center"/>
    </xf>
    <xf numFmtId="179" fontId="27" fillId="0" borderId="7" xfId="1" applyNumberFormat="1" applyFont="1" applyBorder="1" applyAlignment="1">
      <alignment horizontal="center" vertical="center"/>
    </xf>
    <xf numFmtId="41" fontId="32" fillId="0" borderId="7" xfId="2" applyFont="1" applyBorder="1" applyAlignment="1">
      <alignment horizontal="center" vertical="center"/>
    </xf>
    <xf numFmtId="0" fontId="0" fillId="0" borderId="65"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1" fontId="41" fillId="0" borderId="45" xfId="2" applyNumberFormat="1" applyFont="1" applyBorder="1" applyAlignment="1">
      <alignment horizontal="center" vertical="center"/>
    </xf>
    <xf numFmtId="41" fontId="41" fillId="0" borderId="46" xfId="2" applyNumberFormat="1" applyFont="1" applyBorder="1" applyAlignment="1">
      <alignment horizontal="center" vertical="center"/>
    </xf>
    <xf numFmtId="41" fontId="41" fillId="0" borderId="47" xfId="2" applyNumberFormat="1" applyFont="1" applyBorder="1" applyAlignment="1">
      <alignment horizontal="center" vertical="center"/>
    </xf>
    <xf numFmtId="41" fontId="42" fillId="0" borderId="37" xfId="2" applyNumberFormat="1" applyFont="1" applyBorder="1" applyAlignment="1">
      <alignment horizontal="center" vertical="center"/>
    </xf>
    <xf numFmtId="41" fontId="42" fillId="0" borderId="21" xfId="2" applyNumberFormat="1" applyFont="1" applyBorder="1" applyAlignment="1">
      <alignment horizontal="center" vertical="center"/>
    </xf>
    <xf numFmtId="41" fontId="42" fillId="0" borderId="20" xfId="2" applyNumberFormat="1" applyFont="1" applyBorder="1" applyAlignment="1">
      <alignment horizontal="center" vertical="center"/>
    </xf>
    <xf numFmtId="41" fontId="42" fillId="0" borderId="38" xfId="2" applyNumberFormat="1" applyFont="1" applyBorder="1" applyAlignment="1">
      <alignment horizontal="center" vertical="center"/>
    </xf>
    <xf numFmtId="41" fontId="42" fillId="0" borderId="2" xfId="2" applyNumberFormat="1" applyFont="1" applyBorder="1" applyAlignment="1">
      <alignment horizontal="center" vertical="center"/>
    </xf>
    <xf numFmtId="41" fontId="42" fillId="0" borderId="23" xfId="2" applyNumberFormat="1" applyFont="1" applyBorder="1" applyAlignment="1">
      <alignment horizontal="center" vertical="center"/>
    </xf>
    <xf numFmtId="41" fontId="54" fillId="0" borderId="18" xfId="2" applyFont="1" applyBorder="1" applyAlignment="1">
      <alignment horizontal="center" vertical="center"/>
    </xf>
    <xf numFmtId="41" fontId="54" fillId="0" borderId="7" xfId="2" applyFont="1" applyBorder="1" applyAlignment="1">
      <alignment horizontal="center" vertical="center"/>
    </xf>
    <xf numFmtId="41" fontId="41" fillId="0" borderId="7" xfId="2" applyFont="1" applyBorder="1" applyAlignment="1">
      <alignment horizontal="center" vertical="center"/>
    </xf>
    <xf numFmtId="41" fontId="41" fillId="0" borderId="39" xfId="2" applyFont="1" applyBorder="1" applyAlignment="1">
      <alignment horizontal="center" vertical="center"/>
    </xf>
    <xf numFmtId="41" fontId="27" fillId="8" borderId="7" xfId="2" applyFont="1" applyFill="1" applyBorder="1" applyAlignment="1">
      <alignment horizontal="center" vertical="center"/>
    </xf>
    <xf numFmtId="0" fontId="0" fillId="0" borderId="18" xfId="0" applyBorder="1" applyAlignment="1">
      <alignment horizontal="center" vertical="center"/>
    </xf>
    <xf numFmtId="0" fontId="0" fillId="9" borderId="7" xfId="0" applyFill="1" applyBorder="1" applyAlignment="1">
      <alignment horizontal="center" vertical="center"/>
    </xf>
    <xf numFmtId="0" fontId="0" fillId="9" borderId="4"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41" fontId="36" fillId="9" borderId="5" xfId="2" applyFont="1" applyFill="1" applyBorder="1" applyAlignment="1">
      <alignment horizontal="center" vertical="center"/>
    </xf>
    <xf numFmtId="41" fontId="36" fillId="9" borderId="7" xfId="2" applyFont="1" applyFill="1" applyBorder="1" applyAlignment="1">
      <alignment horizontal="center" vertical="center"/>
    </xf>
    <xf numFmtId="0" fontId="102" fillId="0" borderId="62" xfId="0" applyFont="1" applyBorder="1" applyAlignment="1">
      <alignment horizontal="center" vertical="center"/>
    </xf>
    <xf numFmtId="41" fontId="41" fillId="0" borderId="43" xfId="2" applyFont="1" applyBorder="1" applyAlignment="1">
      <alignment horizontal="center" vertical="center"/>
    </xf>
    <xf numFmtId="41" fontId="41" fillId="0" borderId="44" xfId="2" applyFont="1" applyBorder="1" applyAlignment="1">
      <alignment horizontal="center" vertical="center"/>
    </xf>
    <xf numFmtId="0" fontId="102" fillId="0" borderId="64" xfId="0" applyFont="1" applyBorder="1" applyAlignment="1">
      <alignment horizontal="center" vertical="center"/>
    </xf>
    <xf numFmtId="0" fontId="102" fillId="0" borderId="43" xfId="0" applyFont="1" applyBorder="1" applyAlignment="1">
      <alignment horizontal="center" vertical="center"/>
    </xf>
    <xf numFmtId="179" fontId="27" fillId="0" borderId="43" xfId="1" applyNumberFormat="1" applyFont="1" applyBorder="1" applyAlignment="1">
      <alignment horizontal="center" vertical="center"/>
    </xf>
    <xf numFmtId="41" fontId="54" fillId="0" borderId="43" xfId="2" applyFont="1" applyBorder="1" applyAlignment="1">
      <alignment horizontal="center" vertical="center"/>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20" xfId="0" applyBorder="1" applyAlignment="1">
      <alignment horizontal="center" vertical="top" wrapText="1"/>
    </xf>
    <xf numFmtId="0" fontId="0" fillId="0" borderId="18" xfId="0" applyBorder="1" applyAlignment="1">
      <alignment horizontal="center" vertical="top" wrapText="1"/>
    </xf>
    <xf numFmtId="41" fontId="54" fillId="0" borderId="48" xfId="2" applyFont="1" applyBorder="1" applyAlignment="1">
      <alignment horizontal="center" vertical="center"/>
    </xf>
    <xf numFmtId="41" fontId="41" fillId="0" borderId="48" xfId="2" applyNumberFormat="1" applyFont="1" applyBorder="1" applyAlignment="1">
      <alignment horizontal="center" vertical="center"/>
    </xf>
    <xf numFmtId="0" fontId="102" fillId="0" borderId="48" xfId="0" applyFont="1" applyBorder="1" applyAlignment="1">
      <alignment horizontal="center" vertical="center"/>
    </xf>
    <xf numFmtId="0" fontId="102" fillId="0" borderId="48" xfId="0" applyFont="1" applyBorder="1" applyAlignment="1">
      <alignment horizontal="center" vertical="center" wrapText="1"/>
    </xf>
    <xf numFmtId="0" fontId="102" fillId="0" borderId="63" xfId="0" applyFont="1" applyBorder="1" applyAlignment="1">
      <alignment horizontal="center" vertical="center"/>
    </xf>
    <xf numFmtId="41" fontId="41" fillId="0" borderId="48" xfId="2" applyFont="1" applyBorder="1" applyAlignment="1">
      <alignment horizontal="center" vertical="center"/>
    </xf>
    <xf numFmtId="41" fontId="41" fillId="0" borderId="49" xfId="2" applyFont="1" applyBorder="1" applyAlignment="1">
      <alignment horizontal="center" vertical="center"/>
    </xf>
    <xf numFmtId="41" fontId="54" fillId="0" borderId="58" xfId="2" applyFont="1" applyBorder="1" applyAlignment="1">
      <alignment horizontal="center" vertical="center"/>
    </xf>
    <xf numFmtId="179" fontId="27" fillId="0" borderId="48" xfId="1" applyNumberFormat="1" applyFont="1" applyBorder="1" applyAlignment="1">
      <alignment horizontal="center" vertical="center"/>
    </xf>
    <xf numFmtId="0" fontId="103" fillId="0" borderId="62" xfId="0" applyFont="1" applyBorder="1" applyAlignment="1">
      <alignment horizontal="center" vertical="center"/>
    </xf>
    <xf numFmtId="0" fontId="103" fillId="0" borderId="7" xfId="0" applyFont="1" applyBorder="1" applyAlignment="1">
      <alignment horizontal="center" vertical="center"/>
    </xf>
    <xf numFmtId="0" fontId="103" fillId="0" borderId="7" xfId="0" applyFont="1" applyBorder="1" applyAlignment="1">
      <alignment horizontal="center" vertical="center" wrapText="1"/>
    </xf>
    <xf numFmtId="41" fontId="42" fillId="0" borderId="7" xfId="2" applyNumberFormat="1" applyFont="1" applyBorder="1" applyAlignment="1">
      <alignment horizontal="center" vertical="center"/>
    </xf>
    <xf numFmtId="41" fontId="42" fillId="0" borderId="7" xfId="2" applyFont="1" applyBorder="1" applyAlignment="1">
      <alignment horizontal="center" vertical="center"/>
    </xf>
    <xf numFmtId="41" fontId="42" fillId="0" borderId="39" xfId="2" applyFont="1" applyBorder="1" applyAlignment="1">
      <alignment horizontal="center" vertical="center"/>
    </xf>
    <xf numFmtId="41" fontId="46" fillId="9" borderId="5" xfId="2" applyFont="1" applyFill="1" applyBorder="1" applyAlignment="1">
      <alignment horizontal="center" vertical="center"/>
    </xf>
    <xf numFmtId="41" fontId="46" fillId="9" borderId="7" xfId="2" applyFont="1" applyFill="1" applyBorder="1" applyAlignment="1">
      <alignment horizontal="center" vertical="center"/>
    </xf>
    <xf numFmtId="41" fontId="34" fillId="8" borderId="7" xfId="2" applyFont="1" applyFill="1" applyBorder="1" applyAlignment="1">
      <alignment horizontal="center" vertical="center"/>
    </xf>
    <xf numFmtId="41" fontId="105" fillId="0" borderId="7" xfId="2" applyFont="1" applyBorder="1" applyAlignment="1">
      <alignment horizontal="right" vertical="center"/>
    </xf>
    <xf numFmtId="41" fontId="105" fillId="0" borderId="18" xfId="2" applyFont="1" applyBorder="1" applyAlignment="1">
      <alignment horizontal="center" vertical="center"/>
    </xf>
    <xf numFmtId="41" fontId="105" fillId="0" borderId="7" xfId="2" applyFont="1" applyBorder="1" applyAlignment="1">
      <alignment horizontal="center" vertical="center"/>
    </xf>
    <xf numFmtId="179" fontId="34" fillId="0" borderId="7" xfId="1" applyNumberFormat="1" applyFont="1" applyBorder="1" applyAlignment="1">
      <alignment horizontal="center" vertical="center"/>
    </xf>
    <xf numFmtId="41" fontId="23" fillId="2" borderId="17" xfId="2" applyFont="1" applyFill="1" applyBorder="1" applyAlignment="1">
      <alignment horizontal="center" vertical="center"/>
    </xf>
    <xf numFmtId="41" fontId="23" fillId="2" borderId="7" xfId="2" applyFont="1" applyFill="1" applyBorder="1" applyAlignment="1">
      <alignment horizontal="center" vertical="center"/>
    </xf>
    <xf numFmtId="0" fontId="0" fillId="2" borderId="17" xfId="0" applyFill="1" applyBorder="1" applyAlignment="1">
      <alignment horizontal="center" vertical="center"/>
    </xf>
    <xf numFmtId="0" fontId="0" fillId="2" borderId="7" xfId="0" applyFill="1" applyBorder="1" applyAlignment="1">
      <alignment horizontal="center" vertical="center"/>
    </xf>
    <xf numFmtId="0" fontId="0" fillId="0" borderId="17" xfId="0" applyBorder="1" applyAlignment="1">
      <alignment horizontal="center" vertical="center"/>
    </xf>
    <xf numFmtId="41" fontId="27" fillId="8" borderId="43" xfId="2" applyFont="1" applyFill="1" applyBorder="1" applyAlignment="1">
      <alignment horizontal="center" vertical="center"/>
    </xf>
    <xf numFmtId="41" fontId="106" fillId="0" borderId="17" xfId="0" applyNumberFormat="1" applyFont="1" applyBorder="1" applyAlignment="1">
      <alignment horizontal="center" vertical="center"/>
    </xf>
    <xf numFmtId="0" fontId="106" fillId="0" borderId="17" xfId="0" applyFont="1" applyBorder="1" applyAlignment="1">
      <alignment horizontal="center" vertical="center"/>
    </xf>
    <xf numFmtId="0" fontId="106" fillId="0" borderId="7" xfId="0" applyFont="1" applyBorder="1" applyAlignment="1">
      <alignment horizontal="center" vertical="center"/>
    </xf>
    <xf numFmtId="41" fontId="106" fillId="0" borderId="32" xfId="2" applyFont="1" applyBorder="1" applyAlignment="1">
      <alignment horizontal="center" vertical="center"/>
    </xf>
    <xf numFmtId="41" fontId="106" fillId="0" borderId="17" xfId="2" applyFont="1" applyBorder="1" applyAlignment="1">
      <alignment horizontal="center" vertical="center"/>
    </xf>
    <xf numFmtId="41" fontId="107" fillId="0" borderId="17" xfId="2" applyFont="1" applyBorder="1" applyAlignment="1">
      <alignment horizontal="center" vertical="center"/>
    </xf>
    <xf numFmtId="41" fontId="107" fillId="0" borderId="7" xfId="2" applyFont="1" applyBorder="1" applyAlignment="1">
      <alignment horizontal="center" vertical="center"/>
    </xf>
    <xf numFmtId="41" fontId="27" fillId="0" borderId="7" xfId="2" applyFont="1" applyBorder="1" applyAlignment="1">
      <alignment horizontal="center" vertical="center"/>
    </xf>
    <xf numFmtId="0" fontId="27" fillId="0" borderId="0" xfId="0" applyFont="1" applyAlignment="1">
      <alignment horizontal="center"/>
    </xf>
    <xf numFmtId="0" fontId="27" fillId="0" borderId="3" xfId="0" applyFont="1" applyBorder="1" applyAlignment="1">
      <alignment horizontal="center"/>
    </xf>
    <xf numFmtId="0" fontId="32" fillId="0" borderId="17" xfId="0" applyFont="1" applyBorder="1" applyAlignment="1">
      <alignment horizontal="center" vertical="center"/>
    </xf>
    <xf numFmtId="0" fontId="32" fillId="0" borderId="22" xfId="0" applyFont="1" applyBorder="1" applyAlignment="1">
      <alignment horizontal="center" vertical="center"/>
    </xf>
    <xf numFmtId="0" fontId="32" fillId="0" borderId="4" xfId="0" applyFont="1" applyBorder="1" applyAlignment="1">
      <alignment horizontal="center" vertical="center"/>
    </xf>
    <xf numFmtId="176" fontId="32" fillId="0" borderId="7" xfId="0" applyNumberFormat="1" applyFont="1" applyBorder="1" applyAlignment="1">
      <alignment horizontal="center" vertical="center"/>
    </xf>
    <xf numFmtId="176" fontId="32" fillId="0" borderId="4" xfId="0" applyNumberFormat="1" applyFont="1" applyBorder="1" applyAlignment="1">
      <alignment horizontal="center" vertical="center"/>
    </xf>
    <xf numFmtId="176" fontId="32" fillId="0" borderId="31" xfId="0" applyNumberFormat="1" applyFont="1" applyBorder="1" applyAlignment="1">
      <alignment horizontal="center" vertical="center"/>
    </xf>
    <xf numFmtId="176" fontId="32" fillId="0" borderId="34" xfId="0" applyNumberFormat="1" applyFont="1" applyBorder="1" applyAlignment="1">
      <alignment horizontal="center" vertical="center"/>
    </xf>
    <xf numFmtId="0" fontId="44" fillId="0" borderId="17" xfId="0" applyFont="1" applyBorder="1" applyAlignment="1">
      <alignment horizontal="center" vertical="center"/>
    </xf>
    <xf numFmtId="0" fontId="44" fillId="0" borderId="22" xfId="0" applyFont="1" applyBorder="1" applyAlignment="1">
      <alignment horizontal="center" vertical="center"/>
    </xf>
    <xf numFmtId="0" fontId="44" fillId="0" borderId="7" xfId="0" applyFont="1" applyBorder="1" applyAlignment="1">
      <alignment horizontal="center" vertical="center"/>
    </xf>
    <xf numFmtId="0" fontId="44" fillId="0" borderId="4" xfId="0" applyFont="1" applyBorder="1" applyAlignment="1">
      <alignment horizontal="center" vertical="center"/>
    </xf>
    <xf numFmtId="0" fontId="0" fillId="0" borderId="31" xfId="0" applyBorder="1" applyAlignment="1">
      <alignment horizontal="center" vertical="center"/>
    </xf>
    <xf numFmtId="176" fontId="44" fillId="0" borderId="7" xfId="0" applyNumberFormat="1" applyFont="1" applyBorder="1" applyAlignment="1">
      <alignment horizontal="center" vertical="center"/>
    </xf>
    <xf numFmtId="176" fontId="44" fillId="0" borderId="4" xfId="0" applyNumberFormat="1" applyFont="1" applyBorder="1" applyAlignment="1">
      <alignment horizontal="center" vertical="center"/>
    </xf>
    <xf numFmtId="176" fontId="44" fillId="0" borderId="31" xfId="0" applyNumberFormat="1" applyFont="1" applyBorder="1" applyAlignment="1">
      <alignment horizontal="center" vertical="center"/>
    </xf>
    <xf numFmtId="176" fontId="44" fillId="0" borderId="34" xfId="0" applyNumberFormat="1" applyFont="1" applyBorder="1" applyAlignment="1">
      <alignment horizontal="center" vertical="center"/>
    </xf>
    <xf numFmtId="177" fontId="0" fillId="0" borderId="33" xfId="0" applyNumberFormat="1" applyBorder="1" applyAlignment="1">
      <alignment horizontal="center" vertical="center"/>
    </xf>
    <xf numFmtId="0" fontId="36" fillId="0" borderId="7" xfId="0" applyFont="1" applyBorder="1" applyAlignment="1">
      <alignment horizontal="center" vertical="center" wrapText="1"/>
    </xf>
    <xf numFmtId="0" fontId="36" fillId="0" borderId="7" xfId="0" applyFont="1" applyBorder="1" applyAlignment="1">
      <alignment horizontal="center" vertical="center"/>
    </xf>
    <xf numFmtId="0" fontId="0" fillId="0" borderId="30" xfId="0" applyBorder="1" applyAlignment="1">
      <alignment horizontal="center" vertical="center"/>
    </xf>
    <xf numFmtId="177" fontId="32" fillId="0" borderId="32" xfId="0" applyNumberFormat="1" applyFont="1" applyBorder="1" applyAlignment="1">
      <alignment horizontal="center" vertical="center"/>
    </xf>
    <xf numFmtId="177" fontId="44" fillId="0" borderId="33" xfId="0" applyNumberFormat="1" applyFont="1" applyBorder="1" applyAlignment="1">
      <alignment horizontal="center" vertical="center"/>
    </xf>
    <xf numFmtId="0" fontId="45" fillId="0" borderId="17" xfId="0" applyFont="1" applyBorder="1" applyAlignment="1">
      <alignment horizontal="center" vertical="center" wrapText="1"/>
    </xf>
    <xf numFmtId="0" fontId="45" fillId="0" borderId="17" xfId="0" applyFont="1" applyBorder="1" applyAlignment="1">
      <alignment horizontal="center" vertical="center"/>
    </xf>
    <xf numFmtId="0" fontId="45" fillId="0" borderId="7" xfId="0" applyFont="1" applyBorder="1" applyAlignment="1">
      <alignment horizontal="center" vertical="center"/>
    </xf>
    <xf numFmtId="0" fontId="45" fillId="0" borderId="31" xfId="0" applyFont="1" applyBorder="1" applyAlignment="1">
      <alignment horizontal="center" vertical="center"/>
    </xf>
    <xf numFmtId="177" fontId="0" fillId="0" borderId="32" xfId="0" applyNumberFormat="1" applyBorder="1" applyAlignment="1">
      <alignment horizontal="center" vertical="center"/>
    </xf>
    <xf numFmtId="0" fontId="27" fillId="0" borderId="19" xfId="0" applyFont="1" applyBorder="1" applyAlignment="1">
      <alignment horizontal="center" vertical="center" wrapText="1"/>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2" xfId="0" applyFont="1" applyBorder="1" applyAlignment="1">
      <alignment horizontal="center" vertical="center"/>
    </xf>
    <xf numFmtId="0" fontId="27" fillId="0" borderId="2" xfId="0" applyFont="1" applyBorder="1" applyAlignment="1">
      <alignment horizontal="center" vertical="center"/>
    </xf>
    <xf numFmtId="0" fontId="27" fillId="0" borderId="23" xfId="0" applyFont="1" applyBorder="1" applyAlignment="1">
      <alignment horizontal="center" vertical="center"/>
    </xf>
    <xf numFmtId="0" fontId="43" fillId="0" borderId="7" xfId="0" applyFont="1" applyBorder="1" applyAlignment="1">
      <alignment horizontal="center" vertical="center"/>
    </xf>
    <xf numFmtId="0" fontId="27" fillId="0" borderId="5" xfId="0" applyFont="1" applyBorder="1" applyAlignment="1">
      <alignment horizontal="center" vertical="center" wrapText="1"/>
    </xf>
    <xf numFmtId="14" fontId="32" fillId="0" borderId="58" xfId="0" applyNumberFormat="1" applyFont="1" applyBorder="1" applyAlignment="1">
      <alignment horizontal="center" vertical="center"/>
    </xf>
    <xf numFmtId="14" fontId="32" fillId="0" borderId="17" xfId="0" applyNumberFormat="1" applyFont="1" applyBorder="1" applyAlignment="1">
      <alignment horizontal="center" vertical="center"/>
    </xf>
    <xf numFmtId="14" fontId="32" fillId="0" borderId="56" xfId="2" applyNumberFormat="1" applyFont="1" applyBorder="1" applyAlignment="1">
      <alignment horizontal="center" vertical="center"/>
    </xf>
    <xf numFmtId="14" fontId="32" fillId="0" borderId="60" xfId="2" applyNumberFormat="1" applyFont="1" applyBorder="1" applyAlignment="1">
      <alignment horizontal="center" vertical="center"/>
    </xf>
    <xf numFmtId="14" fontId="32" fillId="0" borderId="18" xfId="0" applyNumberFormat="1" applyFont="1" applyBorder="1" applyAlignment="1">
      <alignment horizontal="center" vertical="center"/>
    </xf>
    <xf numFmtId="14" fontId="32" fillId="0" borderId="57" xfId="2" applyNumberFormat="1" applyFont="1" applyBorder="1" applyAlignment="1">
      <alignment horizontal="center" vertical="center"/>
    </xf>
    <xf numFmtId="14" fontId="32" fillId="0" borderId="36" xfId="0" applyNumberFormat="1" applyFont="1" applyBorder="1" applyAlignment="1">
      <alignment horizontal="center" vertical="center"/>
    </xf>
    <xf numFmtId="14" fontId="32" fillId="0" borderId="58" xfId="2" applyNumberFormat="1" applyFont="1" applyBorder="1" applyAlignment="1">
      <alignment horizontal="center" vertical="center"/>
    </xf>
    <xf numFmtId="14" fontId="32" fillId="0" borderId="17" xfId="2" applyNumberFormat="1" applyFont="1" applyBorder="1" applyAlignment="1">
      <alignment horizontal="center" vertical="center"/>
    </xf>
    <xf numFmtId="14" fontId="32" fillId="0" borderId="59" xfId="0" applyNumberFormat="1" applyFont="1" applyBorder="1" applyAlignment="1">
      <alignment horizontal="center" vertical="center"/>
    </xf>
    <xf numFmtId="14" fontId="32" fillId="0" borderId="54" xfId="0" applyNumberFormat="1" applyFont="1" applyBorder="1" applyAlignment="1">
      <alignment horizontal="center" vertical="center"/>
    </xf>
    <xf numFmtId="14" fontId="32" fillId="0" borderId="18" xfId="2" applyNumberFormat="1" applyFont="1" applyBorder="1" applyAlignment="1">
      <alignment horizontal="center" vertical="center"/>
    </xf>
    <xf numFmtId="14" fontId="32" fillId="0" borderId="53" xfId="0" applyNumberFormat="1" applyFont="1" applyBorder="1" applyAlignment="1">
      <alignment horizontal="center" vertical="center"/>
    </xf>
    <xf numFmtId="14" fontId="32" fillId="0" borderId="53" xfId="2" applyNumberFormat="1" applyFont="1" applyBorder="1" applyAlignment="1">
      <alignment horizontal="center" vertical="center"/>
    </xf>
    <xf numFmtId="14" fontId="32" fillId="0" borderId="54" xfId="2" applyNumberFormat="1" applyFont="1" applyBorder="1" applyAlignment="1">
      <alignment horizontal="center" vertical="center"/>
    </xf>
    <xf numFmtId="14" fontId="32" fillId="0" borderId="61" xfId="2" applyNumberFormat="1" applyFont="1" applyBorder="1" applyAlignment="1">
      <alignment horizontal="center" vertical="center"/>
    </xf>
    <xf numFmtId="14" fontId="32" fillId="0" borderId="36" xfId="2" applyNumberFormat="1" applyFont="1" applyBorder="1" applyAlignment="1">
      <alignment horizontal="center" vertical="center"/>
    </xf>
    <xf numFmtId="14" fontId="32" fillId="0" borderId="55" xfId="0" applyNumberFormat="1" applyFont="1" applyBorder="1" applyAlignment="1">
      <alignment horizontal="center" vertical="center"/>
    </xf>
    <xf numFmtId="41" fontId="41" fillId="0" borderId="49" xfId="2" applyNumberFormat="1" applyFont="1" applyBorder="1" applyAlignment="1">
      <alignment horizontal="center" vertical="center"/>
    </xf>
    <xf numFmtId="41" fontId="42" fillId="0" borderId="39" xfId="2" applyNumberFormat="1" applyFont="1" applyBorder="1" applyAlignment="1">
      <alignment horizontal="center" vertical="center"/>
    </xf>
    <xf numFmtId="188" fontId="42" fillId="0" borderId="37" xfId="2" applyNumberFormat="1" applyFont="1" applyBorder="1" applyAlignment="1">
      <alignment horizontal="center" vertical="center"/>
    </xf>
    <xf numFmtId="188" fontId="42" fillId="0" borderId="21" xfId="2" applyNumberFormat="1" applyFont="1" applyBorder="1" applyAlignment="1">
      <alignment horizontal="center" vertical="center"/>
    </xf>
    <xf numFmtId="188" fontId="42" fillId="0" borderId="20" xfId="2" applyNumberFormat="1" applyFont="1" applyBorder="1" applyAlignment="1">
      <alignment horizontal="center" vertical="center"/>
    </xf>
    <xf numFmtId="188" fontId="42" fillId="0" borderId="38" xfId="2" applyNumberFormat="1" applyFont="1" applyBorder="1" applyAlignment="1">
      <alignment horizontal="center" vertical="center"/>
    </xf>
    <xf numFmtId="188" fontId="42" fillId="0" borderId="2" xfId="2" applyNumberFormat="1" applyFont="1" applyBorder="1" applyAlignment="1">
      <alignment horizontal="center" vertical="center"/>
    </xf>
    <xf numFmtId="188" fontId="42" fillId="0" borderId="23" xfId="2" applyNumberFormat="1" applyFont="1" applyBorder="1" applyAlignment="1">
      <alignment horizontal="center" vertical="center"/>
    </xf>
    <xf numFmtId="188" fontId="42" fillId="0" borderId="7" xfId="2" applyNumberFormat="1" applyFont="1" applyBorder="1" applyAlignment="1">
      <alignment horizontal="center" vertical="center"/>
    </xf>
    <xf numFmtId="188" fontId="42" fillId="0" borderId="39" xfId="2" applyNumberFormat="1" applyFont="1" applyBorder="1" applyAlignment="1">
      <alignment horizontal="center" vertical="center"/>
    </xf>
    <xf numFmtId="188" fontId="41" fillId="0" borderId="37" xfId="2" applyNumberFormat="1" applyFont="1" applyBorder="1" applyAlignment="1">
      <alignment horizontal="center" vertical="center"/>
    </xf>
    <xf numFmtId="188" fontId="41" fillId="0" borderId="21" xfId="2" applyNumberFormat="1" applyFont="1" applyBorder="1" applyAlignment="1">
      <alignment horizontal="center" vertical="center"/>
    </xf>
    <xf numFmtId="188" fontId="41" fillId="0" borderId="20" xfId="2" applyNumberFormat="1" applyFont="1" applyBorder="1" applyAlignment="1">
      <alignment horizontal="center" vertical="center"/>
    </xf>
    <xf numFmtId="188" fontId="41" fillId="0" borderId="38" xfId="2" applyNumberFormat="1" applyFont="1" applyBorder="1" applyAlignment="1">
      <alignment horizontal="center" vertical="center"/>
    </xf>
    <xf numFmtId="188" fontId="41" fillId="0" borderId="2" xfId="2" applyNumberFormat="1" applyFont="1" applyBorder="1" applyAlignment="1">
      <alignment horizontal="center" vertical="center"/>
    </xf>
    <xf numFmtId="188" fontId="41" fillId="0" borderId="23" xfId="2" applyNumberFormat="1" applyFont="1" applyBorder="1" applyAlignment="1">
      <alignment horizontal="center" vertical="center"/>
    </xf>
    <xf numFmtId="188" fontId="41" fillId="0" borderId="7" xfId="2" applyNumberFormat="1" applyFont="1" applyBorder="1" applyAlignment="1">
      <alignment horizontal="center" vertical="center"/>
    </xf>
    <xf numFmtId="188" fontId="41" fillId="0" borderId="39" xfId="2" applyNumberFormat="1" applyFont="1" applyBorder="1" applyAlignment="1">
      <alignment horizontal="center" vertical="center"/>
    </xf>
    <xf numFmtId="188" fontId="41" fillId="0" borderId="45" xfId="2" applyNumberFormat="1" applyFont="1" applyBorder="1" applyAlignment="1">
      <alignment horizontal="center" vertical="center"/>
    </xf>
    <xf numFmtId="188" fontId="41" fillId="0" borderId="46" xfId="2" applyNumberFormat="1" applyFont="1" applyBorder="1" applyAlignment="1">
      <alignment horizontal="center" vertical="center"/>
    </xf>
    <xf numFmtId="188" fontId="41" fillId="0" borderId="47" xfId="2" applyNumberFormat="1" applyFont="1" applyBorder="1" applyAlignment="1">
      <alignment horizontal="center" vertical="center"/>
    </xf>
    <xf numFmtId="188" fontId="41" fillId="0" borderId="48" xfId="2" applyNumberFormat="1" applyFont="1" applyBorder="1" applyAlignment="1">
      <alignment horizontal="center" vertical="center"/>
    </xf>
    <xf numFmtId="188" fontId="41" fillId="0" borderId="49" xfId="2" applyNumberFormat="1" applyFont="1" applyBorder="1" applyAlignment="1">
      <alignment horizontal="center" vertical="center"/>
    </xf>
    <xf numFmtId="188" fontId="41" fillId="0" borderId="40" xfId="2" applyNumberFormat="1" applyFont="1" applyBorder="1" applyAlignment="1">
      <alignment horizontal="center" vertical="center"/>
    </xf>
    <xf numFmtId="188" fontId="41" fillId="0" borderId="41" xfId="2" applyNumberFormat="1" applyFont="1" applyBorder="1" applyAlignment="1">
      <alignment horizontal="center" vertical="center"/>
    </xf>
    <xf numFmtId="188" fontId="41" fillId="0" borderId="42" xfId="2" applyNumberFormat="1" applyFont="1" applyBorder="1" applyAlignment="1">
      <alignment horizontal="center" vertical="center"/>
    </xf>
    <xf numFmtId="188" fontId="41" fillId="0" borderId="43" xfId="2" applyNumberFormat="1" applyFont="1" applyBorder="1" applyAlignment="1">
      <alignment horizontal="center" vertical="center"/>
    </xf>
    <xf numFmtId="188" fontId="41" fillId="0" borderId="44" xfId="2" applyNumberFormat="1" applyFont="1" applyBorder="1" applyAlignment="1">
      <alignment horizontal="center" vertical="center"/>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0" xfId="0" applyAlignment="1">
      <alignment horizontal="left" vertical="center"/>
    </xf>
    <xf numFmtId="41" fontId="0" fillId="6" borderId="5" xfId="0" applyNumberFormat="1" applyFill="1" applyBorder="1" applyAlignment="1">
      <alignment horizontal="center" vertical="center"/>
    </xf>
    <xf numFmtId="0" fontId="0" fillId="6" borderId="5" xfId="0" applyFill="1" applyBorder="1" applyAlignment="1">
      <alignment horizontal="center" vertical="center"/>
    </xf>
    <xf numFmtId="0" fontId="35" fillId="0" borderId="0" xfId="0" applyFont="1" applyAlignment="1">
      <alignment horizontal="center" vertical="center"/>
    </xf>
    <xf numFmtId="0" fontId="27" fillId="0" borderId="20" xfId="0" applyFont="1" applyBorder="1" applyAlignment="1">
      <alignment horizontal="center" vertical="center" wrapText="1" shrinkToFit="1"/>
    </xf>
    <xf numFmtId="0" fontId="27" fillId="0" borderId="23" xfId="0" applyFont="1" applyBorder="1" applyAlignment="1">
      <alignment horizontal="center" vertical="center" wrapText="1" shrinkToFit="1"/>
    </xf>
    <xf numFmtId="181" fontId="32" fillId="0" borderId="35" xfId="0" applyNumberFormat="1" applyFont="1" applyBorder="1" applyAlignment="1">
      <alignment horizontal="center" vertical="center" shrinkToFit="1"/>
    </xf>
    <xf numFmtId="181" fontId="32" fillId="0" borderId="15" xfId="0" applyNumberFormat="1" applyFont="1" applyBorder="1" applyAlignment="1">
      <alignment horizontal="center" vertical="center" shrinkToFit="1"/>
    </xf>
    <xf numFmtId="0" fontId="32" fillId="0" borderId="2" xfId="0" applyFont="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181" fontId="0" fillId="0" borderId="35" xfId="0" applyNumberFormat="1" applyBorder="1" applyAlignment="1">
      <alignment horizontal="center" vertical="center" shrinkToFit="1"/>
    </xf>
    <xf numFmtId="181" fontId="0" fillId="0" borderId="15" xfId="0" applyNumberFormat="1" applyBorder="1" applyAlignment="1">
      <alignment horizontal="center" vertical="center" shrinkToFit="1"/>
    </xf>
    <xf numFmtId="0" fontId="0" fillId="0" borderId="125" xfId="0" applyBorder="1" applyAlignment="1">
      <alignment horizontal="center" vertical="center"/>
    </xf>
    <xf numFmtId="182" fontId="32" fillId="0" borderId="7" xfId="2" applyNumberFormat="1" applyFont="1" applyFill="1" applyBorder="1" applyAlignment="1">
      <alignment horizontal="center" vertical="center" shrinkToFit="1"/>
    </xf>
    <xf numFmtId="0" fontId="0" fillId="0" borderId="7" xfId="0" applyFill="1" applyBorder="1" applyAlignment="1">
      <alignment horizontal="center" vertical="center"/>
    </xf>
    <xf numFmtId="0" fontId="62" fillId="0" borderId="99" xfId="5" applyFont="1" applyBorder="1" applyAlignment="1">
      <alignment horizontal="left" vertical="center" wrapText="1"/>
    </xf>
    <xf numFmtId="0" fontId="63" fillId="3" borderId="4" xfId="5" applyFont="1" applyFill="1" applyBorder="1" applyAlignment="1">
      <alignment horizontal="center" vertical="center"/>
    </xf>
    <xf numFmtId="0" fontId="63" fillId="3" borderId="1" xfId="5" applyFont="1" applyFill="1" applyBorder="1" applyAlignment="1">
      <alignment horizontal="center" vertical="center"/>
    </xf>
    <xf numFmtId="0" fontId="63" fillId="3" borderId="5" xfId="5" applyFont="1" applyFill="1" applyBorder="1" applyAlignment="1">
      <alignment horizontal="center" vertical="center"/>
    </xf>
    <xf numFmtId="176" fontId="64" fillId="13" borderId="7" xfId="5" applyNumberFormat="1" applyFont="1" applyFill="1" applyBorder="1" applyAlignment="1">
      <alignment horizontal="center" vertical="center"/>
    </xf>
    <xf numFmtId="0" fontId="62" fillId="3" borderId="4" xfId="5" applyFont="1" applyFill="1" applyBorder="1" applyAlignment="1">
      <alignment horizontal="center" vertical="center"/>
    </xf>
    <xf numFmtId="0" fontId="62" fillId="3" borderId="1" xfId="5" applyFont="1" applyFill="1" applyBorder="1" applyAlignment="1">
      <alignment horizontal="center" vertical="center"/>
    </xf>
    <xf numFmtId="0" fontId="62" fillId="3" borderId="5" xfId="5" applyFont="1" applyFill="1" applyBorder="1" applyAlignment="1">
      <alignment horizontal="center" vertical="center"/>
    </xf>
    <xf numFmtId="0" fontId="62" fillId="0" borderId="2" xfId="5" applyFont="1" applyBorder="1" applyAlignment="1">
      <alignment horizontal="left" vertical="center" wrapText="1"/>
    </xf>
    <xf numFmtId="0" fontId="62" fillId="0" borderId="0" xfId="5" applyFont="1" applyAlignment="1">
      <alignment horizontal="left" vertical="center" wrapText="1"/>
    </xf>
    <xf numFmtId="0" fontId="67" fillId="14" borderId="7" xfId="5" applyFont="1" applyFill="1" applyBorder="1" applyAlignment="1" applyProtection="1">
      <alignment horizontal="center" vertical="center" wrapText="1"/>
      <protection locked="0"/>
    </xf>
    <xf numFmtId="0" fontId="68" fillId="14" borderId="7" xfId="5" applyFont="1" applyFill="1" applyBorder="1" applyAlignment="1" applyProtection="1">
      <alignment horizontal="center" vertical="center" wrapText="1"/>
      <protection locked="0"/>
    </xf>
    <xf numFmtId="0" fontId="68" fillId="14" borderId="4" xfId="5" applyFont="1" applyFill="1" applyBorder="1" applyAlignment="1" applyProtection="1">
      <alignment horizontal="center" vertical="center" wrapText="1"/>
      <protection locked="0"/>
    </xf>
    <xf numFmtId="0" fontId="68" fillId="14" borderId="5" xfId="5" applyFont="1" applyFill="1" applyBorder="1" applyAlignment="1" applyProtection="1">
      <alignment horizontal="center" vertical="center" wrapText="1"/>
      <protection locked="0"/>
    </xf>
    <xf numFmtId="0" fontId="5" fillId="0" borderId="7" xfId="5" applyFont="1" applyBorder="1" applyAlignment="1">
      <alignment horizontal="center" vertical="center" shrinkToFit="1"/>
    </xf>
    <xf numFmtId="190" fontId="5" fillId="0" borderId="7" xfId="5" applyNumberFormat="1" applyFont="1" applyBorder="1" applyAlignment="1">
      <alignment horizontal="center" vertical="center" wrapText="1"/>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69" fillId="0" borderId="21" xfId="5" applyFont="1" applyBorder="1" applyAlignment="1">
      <alignment horizontal="left" vertical="center" wrapText="1"/>
    </xf>
  </cellXfs>
  <cellStyles count="16">
    <cellStyle name="백분율" xfId="1" builtinId="5"/>
    <cellStyle name="백분율 2" xfId="8" xr:uid="{E7451003-2459-4409-94BE-7B41C477DB51}"/>
    <cellStyle name="백분율 2 6" xfId="13" xr:uid="{AB338F77-4266-4796-95C5-FC0A3AA5C607}"/>
    <cellStyle name="백분율 3" xfId="11" xr:uid="{7C86B9BC-94D7-4F9E-B5F6-70D6369B24F1}"/>
    <cellStyle name="쉼표 [0]" xfId="2" builtinId="6"/>
    <cellStyle name="쉼표 [0] 2" xfId="7" xr:uid="{716B4B7B-F10E-4514-8B72-256E8659DBC4}"/>
    <cellStyle name="쉼표 [0] 2 6" xfId="15" xr:uid="{3CB67B1B-1AC5-48A3-8C0B-504A1090C01E}"/>
    <cellStyle name="쉼표 [0] 3" xfId="10" xr:uid="{DE51718D-FDA0-4F34-A974-302CC276F468}"/>
    <cellStyle name="쉼표 [0] 5 2" xfId="14" xr:uid="{1AD17484-5B83-474D-909E-112EEC241263}"/>
    <cellStyle name="표준" xfId="0" builtinId="0"/>
    <cellStyle name="표준 2" xfId="5" xr:uid="{94EEF2B1-D1F6-42FA-A75A-C0F4529B22DD}"/>
    <cellStyle name="표준 2 2" xfId="9" xr:uid="{FAF94C94-5D7F-4A73-8B0C-936053021C1C}"/>
    <cellStyle name="표준 3" xfId="6" xr:uid="{8F717EBE-37DC-4708-AEC5-E35D1C2011CC}"/>
    <cellStyle name="표준 4 2" xfId="12" xr:uid="{65925638-2294-4050-8C15-5F07A54E51BE}"/>
    <cellStyle name="하이퍼링크" xfId="3" builtinId="8"/>
    <cellStyle name="하이퍼링크 2" xfId="4" xr:uid="{5B721FC2-003F-46C2-B276-29B57D36DE04}"/>
  </cellStyles>
  <dxfs count="62">
    <dxf>
      <font>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theme="2" tint="-9.9948118533890809E-2"/>
        </patternFill>
      </fill>
    </dxf>
    <dxf>
      <font>
        <color rgb="FF9C5700"/>
      </font>
      <fill>
        <patternFill>
          <bgColor rgb="FFFFEB9C"/>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5</xdr:col>
      <xdr:colOff>161925</xdr:colOff>
      <xdr:row>93</xdr:row>
      <xdr:rowOff>28575</xdr:rowOff>
    </xdr:from>
    <xdr:to>
      <xdr:col>10</xdr:col>
      <xdr:colOff>260817</xdr:colOff>
      <xdr:row>97</xdr:row>
      <xdr:rowOff>41761</xdr:rowOff>
    </xdr:to>
    <xdr:pic>
      <xdr:nvPicPr>
        <xdr:cNvPr id="2" name="그림 1" descr="주홍선회계사.jpg">
          <a:extLst>
            <a:ext uri="{FF2B5EF4-FFF2-40B4-BE49-F238E27FC236}">
              <a16:creationId xmlns:a16="http://schemas.microsoft.com/office/drawing/2014/main" id="{28209DB8-B80C-4B89-93DE-949848B3AD4E}"/>
            </a:ext>
          </a:extLst>
        </xdr:cNvPr>
        <xdr:cNvPicPr>
          <a:picLocks noChangeAspect="1"/>
        </xdr:cNvPicPr>
      </xdr:nvPicPr>
      <xdr:blipFill>
        <a:blip xmlns:r="http://schemas.openxmlformats.org/officeDocument/2006/relationships" r:embed="rId1" cstate="print"/>
        <a:stretch>
          <a:fillRect/>
        </a:stretch>
      </xdr:blipFill>
      <xdr:spPr>
        <a:xfrm>
          <a:off x="4048125" y="16821150"/>
          <a:ext cx="6242517" cy="698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38</xdr:row>
      <xdr:rowOff>66675</xdr:rowOff>
    </xdr:from>
    <xdr:to>
      <xdr:col>5</xdr:col>
      <xdr:colOff>695325</xdr:colOff>
      <xdr:row>75</xdr:row>
      <xdr:rowOff>19050</xdr:rowOff>
    </xdr:to>
    <xdr:pic>
      <xdr:nvPicPr>
        <xdr:cNvPr id="2" name="그림 2">
          <a:extLst>
            <a:ext uri="{FF2B5EF4-FFF2-40B4-BE49-F238E27FC236}">
              <a16:creationId xmlns:a16="http://schemas.microsoft.com/office/drawing/2014/main" id="{B50ADE36-79F3-46A6-A5C8-C16C17EDC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15325"/>
          <a:ext cx="6667500" cy="770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xdr:row>
      <xdr:rowOff>0</xdr:rowOff>
    </xdr:from>
    <xdr:to>
      <xdr:col>20</xdr:col>
      <xdr:colOff>209550</xdr:colOff>
      <xdr:row>72</xdr:row>
      <xdr:rowOff>114300</xdr:rowOff>
    </xdr:to>
    <xdr:pic>
      <xdr:nvPicPr>
        <xdr:cNvPr id="3" name="그림 2">
          <a:extLst>
            <a:ext uri="{FF2B5EF4-FFF2-40B4-BE49-F238E27FC236}">
              <a16:creationId xmlns:a16="http://schemas.microsoft.com/office/drawing/2014/main" id="{6B882165-482B-481E-BDFF-DB129FA35E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58375" y="845820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76</xdr:row>
      <xdr:rowOff>0</xdr:rowOff>
    </xdr:from>
    <xdr:to>
      <xdr:col>8</xdr:col>
      <xdr:colOff>866775</xdr:colOff>
      <xdr:row>109</xdr:row>
      <xdr:rowOff>114300</xdr:rowOff>
    </xdr:to>
    <xdr:pic>
      <xdr:nvPicPr>
        <xdr:cNvPr id="4" name="그림 4">
          <a:extLst>
            <a:ext uri="{FF2B5EF4-FFF2-40B4-BE49-F238E27FC236}">
              <a16:creationId xmlns:a16="http://schemas.microsoft.com/office/drawing/2014/main" id="{8C2E1D93-BD12-44BE-8215-1BE8024270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2115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110</xdr:row>
      <xdr:rowOff>0</xdr:rowOff>
    </xdr:from>
    <xdr:to>
      <xdr:col>8</xdr:col>
      <xdr:colOff>866775</xdr:colOff>
      <xdr:row>143</xdr:row>
      <xdr:rowOff>114300</xdr:rowOff>
    </xdr:to>
    <xdr:pic>
      <xdr:nvPicPr>
        <xdr:cNvPr id="5" name="그림 6">
          <a:extLst>
            <a:ext uri="{FF2B5EF4-FFF2-40B4-BE49-F238E27FC236}">
              <a16:creationId xmlns:a16="http://schemas.microsoft.com/office/drawing/2014/main" id="{245036EF-A55E-43C5-8B0B-233F6E64B8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33362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144</xdr:row>
      <xdr:rowOff>0</xdr:rowOff>
    </xdr:from>
    <xdr:to>
      <xdr:col>8</xdr:col>
      <xdr:colOff>866775</xdr:colOff>
      <xdr:row>177</xdr:row>
      <xdr:rowOff>114300</xdr:rowOff>
    </xdr:to>
    <xdr:pic>
      <xdr:nvPicPr>
        <xdr:cNvPr id="6" name="그림 8">
          <a:extLst>
            <a:ext uri="{FF2B5EF4-FFF2-40B4-BE49-F238E27FC236}">
              <a16:creationId xmlns:a16="http://schemas.microsoft.com/office/drawing/2014/main" id="{40E091D1-8971-4171-B849-878B4B941E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4609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66675</xdr:colOff>
      <xdr:row>0</xdr:row>
      <xdr:rowOff>0</xdr:rowOff>
    </xdr:from>
    <xdr:to>
      <xdr:col>33</xdr:col>
      <xdr:colOff>276225</xdr:colOff>
      <xdr:row>1</xdr:row>
      <xdr:rowOff>190500</xdr:rowOff>
    </xdr:to>
    <xdr:pic>
      <xdr:nvPicPr>
        <xdr:cNvPr id="2130" name="그림 1" descr="소봉투.gif">
          <a:extLst>
            <a:ext uri="{FF2B5EF4-FFF2-40B4-BE49-F238E27FC236}">
              <a16:creationId xmlns:a16="http://schemas.microsoft.com/office/drawing/2014/main" id="{5216C988-DB0E-4099-8F24-901CF3B842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1981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0</xdr:colOff>
      <xdr:row>38</xdr:row>
      <xdr:rowOff>95250</xdr:rowOff>
    </xdr:to>
    <xdr:pic>
      <xdr:nvPicPr>
        <xdr:cNvPr id="5180" name="그림 1" descr="소득처분.png">
          <a:extLst>
            <a:ext uri="{FF2B5EF4-FFF2-40B4-BE49-F238E27FC236}">
              <a16:creationId xmlns:a16="http://schemas.microsoft.com/office/drawing/2014/main" id="{CD83C65E-6663-497C-A069-1C435C3B0D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09550"/>
          <a:ext cx="7543800" cy="784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53</xdr:col>
      <xdr:colOff>0</xdr:colOff>
      <xdr:row>38</xdr:row>
      <xdr:rowOff>0</xdr:rowOff>
    </xdr:from>
    <xdr:to>
      <xdr:col>68</xdr:col>
      <xdr:colOff>171450</xdr:colOff>
      <xdr:row>78</xdr:row>
      <xdr:rowOff>76200</xdr:rowOff>
    </xdr:to>
    <xdr:pic>
      <xdr:nvPicPr>
        <xdr:cNvPr id="4117" name="그림 2">
          <a:extLst>
            <a:ext uri="{FF2B5EF4-FFF2-40B4-BE49-F238E27FC236}">
              <a16:creationId xmlns:a16="http://schemas.microsoft.com/office/drawing/2014/main" id="{876BB0CD-A485-481D-9D2E-6FA78DC94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6334125"/>
          <a:ext cx="6667500" cy="773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209550</xdr:rowOff>
    </xdr:from>
    <xdr:to>
      <xdr:col>11</xdr:col>
      <xdr:colOff>647700</xdr:colOff>
      <xdr:row>52</xdr:row>
      <xdr:rowOff>133350</xdr:rowOff>
    </xdr:to>
    <xdr:pic>
      <xdr:nvPicPr>
        <xdr:cNvPr id="6145" name="그림 2">
          <a:extLst>
            <a:ext uri="{FF2B5EF4-FFF2-40B4-BE49-F238E27FC236}">
              <a16:creationId xmlns:a16="http://schemas.microsoft.com/office/drawing/2014/main" id="{9DDC10EC-CB01-468E-A1BB-AE599C98F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19100"/>
          <a:ext cx="7505700" cy="1061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277</xdr:row>
      <xdr:rowOff>142874</xdr:rowOff>
    </xdr:from>
    <xdr:to>
      <xdr:col>14</xdr:col>
      <xdr:colOff>9525</xdr:colOff>
      <xdr:row>290</xdr:row>
      <xdr:rowOff>0</xdr:rowOff>
    </xdr:to>
    <xdr:sp macro="" textlink="">
      <xdr:nvSpPr>
        <xdr:cNvPr id="2" name="TextBox 1">
          <a:extLst>
            <a:ext uri="{FF2B5EF4-FFF2-40B4-BE49-F238E27FC236}">
              <a16:creationId xmlns:a16="http://schemas.microsoft.com/office/drawing/2014/main" id="{950DDB90-253F-4CC8-BA37-C7A6984DE51C}"/>
            </a:ext>
          </a:extLst>
        </xdr:cNvPr>
        <xdr:cNvSpPr txBox="1"/>
      </xdr:nvSpPr>
      <xdr:spPr>
        <a:xfrm>
          <a:off x="47625" y="3514724"/>
          <a:ext cx="10267950" cy="258127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ko-KR" sz="1000" b="1">
              <a:solidFill>
                <a:sysClr val="windowText" lastClr="000000"/>
              </a:solidFill>
            </a:rPr>
            <a:t>[ </a:t>
          </a:r>
          <a:r>
            <a:rPr lang="ko-KR" altLang="en-US" sz="1000" b="1">
              <a:solidFill>
                <a:sysClr val="windowText" lastClr="000000"/>
              </a:solidFill>
            </a:rPr>
            <a:t>작성요령 </a:t>
          </a:r>
          <a:r>
            <a:rPr lang="en-US" altLang="ko-KR" sz="1000" b="1">
              <a:solidFill>
                <a:sysClr val="windowText" lastClr="000000"/>
              </a:solidFill>
            </a:rPr>
            <a:t>]</a:t>
          </a:r>
        </a:p>
        <a:p>
          <a:pPr>
            <a:lnSpc>
              <a:spcPts val="1300"/>
            </a:lnSpc>
          </a:pPr>
          <a:r>
            <a:rPr lang="en-US" altLang="ko-KR" sz="1000" b="1">
              <a:solidFill>
                <a:srgbClr val="FF0000"/>
              </a:solidFill>
            </a:rPr>
            <a:t>1. ※ </a:t>
          </a:r>
          <a:r>
            <a:rPr lang="ko-KR" altLang="en-US" sz="1000" b="1">
              <a:solidFill>
                <a:srgbClr val="FF0000"/>
              </a:solidFill>
            </a:rPr>
            <a:t>필수사항 </a:t>
          </a:r>
          <a:r>
            <a:rPr lang="en-US" altLang="ko-KR" sz="1000" b="1">
              <a:solidFill>
                <a:srgbClr val="FF0000"/>
              </a:solidFill>
            </a:rPr>
            <a:t>(</a:t>
          </a:r>
          <a:r>
            <a:rPr lang="ko-KR" altLang="en-US" sz="1000" b="1">
              <a:solidFill>
                <a:srgbClr val="FF0000"/>
              </a:solidFill>
            </a:rPr>
            <a:t>신규차량등록포함하여 입력시</a:t>
          </a:r>
          <a:r>
            <a:rPr lang="en-US" altLang="ko-KR" sz="1000" b="1">
              <a:solidFill>
                <a:srgbClr val="FF0000"/>
              </a:solidFill>
            </a:rPr>
            <a:t>)</a:t>
          </a:r>
          <a:r>
            <a:rPr lang="ko-KR" altLang="en-US" sz="1000" b="1">
              <a:solidFill>
                <a:srgbClr val="FF0000"/>
              </a:solidFill>
            </a:rPr>
            <a:t> </a:t>
          </a:r>
          <a:r>
            <a:rPr lang="en-US" altLang="ko-KR" sz="1000" b="1">
              <a:solidFill>
                <a:srgbClr val="FF0000"/>
              </a:solidFill>
            </a:rPr>
            <a:t>: </a:t>
          </a:r>
          <a:r>
            <a:rPr lang="ko-KR" altLang="en-US" sz="1000" b="1">
              <a:solidFill>
                <a:srgbClr val="0070C0"/>
              </a:solidFill>
            </a:rPr>
            <a:t>사업자번호</a:t>
          </a:r>
          <a:r>
            <a:rPr lang="en-US" altLang="ko-KR" sz="1000" b="1">
              <a:solidFill>
                <a:srgbClr val="0070C0"/>
              </a:solidFill>
            </a:rPr>
            <a:t>, </a:t>
          </a:r>
          <a:r>
            <a:rPr lang="ko-KR" altLang="en-US" sz="1000" b="1">
              <a:solidFill>
                <a:srgbClr val="0070C0"/>
              </a:solidFill>
            </a:rPr>
            <a:t>차종</a:t>
          </a:r>
          <a:r>
            <a:rPr lang="en-US" altLang="ko-KR" sz="1000" b="1">
              <a:solidFill>
                <a:srgbClr val="0070C0"/>
              </a:solidFill>
            </a:rPr>
            <a:t>, </a:t>
          </a:r>
          <a:r>
            <a:rPr lang="ko-KR" altLang="en-US" sz="1000" b="1">
              <a:solidFill>
                <a:srgbClr val="0070C0"/>
              </a:solidFill>
            </a:rPr>
            <a:t>차량번호</a:t>
          </a:r>
          <a:r>
            <a:rPr lang="en-US" altLang="ko-KR" sz="1000" b="1">
              <a:solidFill>
                <a:srgbClr val="0070C0"/>
              </a:solidFill>
            </a:rPr>
            <a:t>,</a:t>
          </a:r>
          <a:r>
            <a:rPr lang="ko-KR" altLang="en-US" sz="1000" b="1">
              <a:solidFill>
                <a:srgbClr val="0070C0"/>
              </a:solidFill>
            </a:rPr>
            <a:t>명의구분</a:t>
          </a:r>
          <a:r>
            <a:rPr lang="en-US" altLang="ko-KR" sz="1000" b="1">
              <a:solidFill>
                <a:srgbClr val="0070C0"/>
              </a:solidFill>
            </a:rPr>
            <a:t>,</a:t>
          </a:r>
          <a:r>
            <a:rPr lang="ko-KR" altLang="en-US" sz="1000" b="1">
              <a:solidFill>
                <a:srgbClr val="0070C0"/>
              </a:solidFill>
            </a:rPr>
            <a:t>년</a:t>
          </a:r>
          <a:r>
            <a:rPr lang="en-US" altLang="ko-KR" sz="1000" b="1">
              <a:solidFill>
                <a:srgbClr val="0070C0"/>
              </a:solidFill>
            </a:rPr>
            <a:t>,</a:t>
          </a:r>
          <a:r>
            <a:rPr lang="ko-KR" altLang="en-US" sz="1000" b="1">
              <a:solidFill>
                <a:srgbClr val="0070C0"/>
              </a:solidFill>
            </a:rPr>
            <a:t>월</a:t>
          </a:r>
          <a:r>
            <a:rPr lang="en-US" altLang="ko-KR" sz="1000" b="1">
              <a:solidFill>
                <a:srgbClr val="0070C0"/>
              </a:solidFill>
            </a:rPr>
            <a:t>,</a:t>
          </a:r>
          <a:r>
            <a:rPr lang="ko-KR" altLang="en-US" sz="1000" b="1">
              <a:solidFill>
                <a:srgbClr val="0070C0"/>
              </a:solidFill>
            </a:rPr>
            <a:t>일</a:t>
          </a:r>
          <a:r>
            <a:rPr lang="en-US" altLang="ko-KR" sz="1000" b="1">
              <a:solidFill>
                <a:srgbClr val="0070C0"/>
              </a:solidFill>
            </a:rPr>
            <a:t>,</a:t>
          </a:r>
          <a:r>
            <a:rPr lang="ko-KR" altLang="en-US" sz="1000" b="1">
              <a:solidFill>
                <a:srgbClr val="0070C0"/>
              </a:solidFill>
            </a:rPr>
            <a:t>구분</a:t>
          </a:r>
          <a:r>
            <a:rPr lang="en-US" altLang="ko-KR" sz="1000" b="1">
              <a:solidFill>
                <a:srgbClr val="0070C0"/>
              </a:solidFill>
            </a:rPr>
            <a:t>,</a:t>
          </a:r>
          <a:r>
            <a:rPr lang="ko-KR" altLang="en-US" sz="1000" b="1">
              <a:solidFill>
                <a:srgbClr val="0070C0"/>
              </a:solidFill>
            </a:rPr>
            <a:t>주행</a:t>
          </a:r>
          <a:r>
            <a:rPr lang="en-US" altLang="ko-KR" sz="1000" b="1">
              <a:solidFill>
                <a:srgbClr val="0070C0"/>
              </a:solidFill>
            </a:rPr>
            <a:t>km</a:t>
          </a:r>
        </a:p>
        <a:p>
          <a:pPr>
            <a:lnSpc>
              <a:spcPts val="1300"/>
            </a:lnSpc>
          </a:pPr>
          <a:r>
            <a:rPr lang="en-US" altLang="ko-KR" sz="1000" b="1">
              <a:solidFill>
                <a:srgbClr val="FF0000"/>
              </a:solidFill>
            </a:rPr>
            <a:t>2. </a:t>
          </a:r>
          <a:r>
            <a:rPr lang="ko-KR" altLang="en-US" sz="1000" b="1">
              <a:solidFill>
                <a:srgbClr val="FF0000"/>
              </a:solidFill>
            </a:rPr>
            <a:t>신규 부서</a:t>
          </a:r>
          <a:r>
            <a:rPr lang="en-US" altLang="ko-KR" sz="1000" b="1">
              <a:solidFill>
                <a:srgbClr val="FF0000"/>
              </a:solidFill>
            </a:rPr>
            <a:t>,</a:t>
          </a:r>
          <a:r>
            <a:rPr lang="ko-KR" altLang="en-US" sz="1000" b="1">
              <a:solidFill>
                <a:srgbClr val="FF0000"/>
              </a:solidFill>
            </a:rPr>
            <a:t>사원이 있는 경우</a:t>
          </a:r>
          <a:r>
            <a:rPr lang="en-US" altLang="ko-KR" sz="1000" b="1">
              <a:solidFill>
                <a:srgbClr val="FF0000"/>
              </a:solidFill>
            </a:rPr>
            <a:t>  </a:t>
          </a:r>
          <a:r>
            <a:rPr lang="ko-KR" altLang="en-US" sz="1000" b="1">
              <a:solidFill>
                <a:srgbClr val="FF0000"/>
              </a:solidFill>
            </a:rPr>
            <a:t>프로그램</a:t>
          </a:r>
          <a:r>
            <a:rPr lang="en-US" altLang="ko-KR" sz="1000" b="1">
              <a:solidFill>
                <a:srgbClr val="FF0000"/>
              </a:solidFill>
            </a:rPr>
            <a:t>(</a:t>
          </a:r>
          <a:r>
            <a:rPr lang="ko-KR" altLang="en-US" sz="1000" b="1">
              <a:solidFill>
                <a:srgbClr val="FF0000"/>
              </a:solidFill>
            </a:rPr>
            <a:t>부서</a:t>
          </a:r>
          <a:r>
            <a:rPr lang="en-US" altLang="ko-KR" sz="1000" b="1">
              <a:solidFill>
                <a:srgbClr val="FF0000"/>
              </a:solidFill>
            </a:rPr>
            <a:t>/</a:t>
          </a:r>
          <a:r>
            <a:rPr lang="ko-KR" altLang="en-US" sz="1000" b="1">
              <a:solidFill>
                <a:srgbClr val="FF0000"/>
              </a:solidFill>
            </a:rPr>
            <a:t>사원등록</a:t>
          </a:r>
          <a:r>
            <a:rPr lang="en-US" altLang="ko-KR" sz="1000" b="1">
              <a:solidFill>
                <a:srgbClr val="FF0000"/>
              </a:solidFill>
            </a:rPr>
            <a:t>)</a:t>
          </a:r>
          <a:r>
            <a:rPr lang="ko-KR" altLang="en-US" sz="1000" b="1">
              <a:solidFill>
                <a:srgbClr val="FF0000"/>
              </a:solidFill>
            </a:rPr>
            <a:t>에서  먼저 등록 해야 합니다</a:t>
          </a:r>
          <a:r>
            <a:rPr lang="en-US" altLang="ko-KR" sz="1000" b="1">
              <a:solidFill>
                <a:sysClr val="windowText" lastClr="000000"/>
              </a:solidFill>
            </a:rPr>
            <a:t>.</a:t>
          </a:r>
        </a:p>
        <a:p>
          <a:pPr>
            <a:lnSpc>
              <a:spcPts val="1400"/>
            </a:lnSpc>
          </a:pPr>
          <a:r>
            <a:rPr lang="en-US" altLang="ko-KR" sz="1000" b="1">
              <a:solidFill>
                <a:sysClr val="windowText" lastClr="000000"/>
              </a:solidFill>
            </a:rPr>
            <a:t>3. </a:t>
          </a:r>
          <a:r>
            <a:rPr lang="ko-KR" altLang="en-US" sz="1000" b="1">
              <a:solidFill>
                <a:sysClr val="windowText" lastClr="000000"/>
              </a:solidFill>
            </a:rPr>
            <a:t>신규 차량의 경우 엑셀업로드시 프로그램</a:t>
          </a:r>
          <a:r>
            <a:rPr lang="en-US" altLang="ko-KR" sz="1000" b="1">
              <a:solidFill>
                <a:sysClr val="windowText" lastClr="000000"/>
              </a:solidFill>
            </a:rPr>
            <a:t>(</a:t>
          </a:r>
          <a:r>
            <a:rPr lang="ko-KR" altLang="en-US" sz="1000" b="1">
              <a:solidFill>
                <a:sysClr val="windowText" lastClr="000000"/>
              </a:solidFill>
            </a:rPr>
            <a:t>업무용차량등록</a:t>
          </a:r>
          <a:r>
            <a:rPr lang="en-US" altLang="ko-KR" sz="1000" b="1">
              <a:solidFill>
                <a:sysClr val="windowText" lastClr="000000"/>
              </a:solidFill>
            </a:rPr>
            <a:t>)</a:t>
          </a:r>
          <a:r>
            <a:rPr lang="en-US" altLang="ko-KR" sz="1000" b="1" baseline="0">
              <a:solidFill>
                <a:sysClr val="windowText" lastClr="000000"/>
              </a:solidFill>
            </a:rPr>
            <a:t> </a:t>
          </a:r>
          <a:r>
            <a:rPr lang="ko-KR" altLang="en-US" sz="1000" b="1" baseline="0">
              <a:solidFill>
                <a:sysClr val="windowText" lastClr="000000"/>
              </a:solidFill>
            </a:rPr>
            <a:t>에 </a:t>
          </a:r>
          <a:endParaRPr lang="en-US" altLang="ko-KR" sz="1000" b="1" baseline="0">
            <a:solidFill>
              <a:sysClr val="windowText" lastClr="000000"/>
            </a:solidFill>
          </a:endParaRPr>
        </a:p>
        <a:p>
          <a:pPr>
            <a:lnSpc>
              <a:spcPts val="1300"/>
            </a:lnSpc>
          </a:pPr>
          <a:r>
            <a:rPr lang="en-US" altLang="ko-KR" sz="1000" b="1" baseline="0">
              <a:solidFill>
                <a:sysClr val="windowText" lastClr="000000"/>
              </a:solidFill>
            </a:rPr>
            <a:t>    </a:t>
          </a:r>
          <a:r>
            <a:rPr lang="ko-KR" altLang="en-US" sz="1000" b="1">
              <a:solidFill>
                <a:sysClr val="windowText" lastClr="000000"/>
              </a:solidFill>
            </a:rPr>
            <a:t>기본 입력 사항 </a:t>
          </a:r>
          <a:r>
            <a:rPr lang="en-US" altLang="ko-KR" sz="1000" b="1">
              <a:solidFill>
                <a:sysClr val="windowText" lastClr="000000"/>
              </a:solidFill>
            </a:rPr>
            <a:t>(</a:t>
          </a:r>
          <a:r>
            <a:rPr lang="ko-KR" altLang="en-US" sz="1000" b="1">
              <a:solidFill>
                <a:sysClr val="windowText" lastClr="000000"/>
              </a:solidFill>
            </a:rPr>
            <a:t>①</a:t>
          </a:r>
          <a:r>
            <a:rPr lang="en-US" altLang="ko-KR" sz="1000" b="1">
              <a:solidFill>
                <a:sysClr val="windowText" lastClr="000000"/>
              </a:solidFill>
            </a:rPr>
            <a:t>~</a:t>
          </a:r>
          <a:r>
            <a:rPr lang="ko-KR" altLang="en-US" sz="1000" b="1">
              <a:solidFill>
                <a:sysClr val="windowText" lastClr="000000"/>
              </a:solidFill>
            </a:rPr>
            <a:t>④</a:t>
          </a:r>
          <a:r>
            <a:rPr lang="en-US" altLang="ko-KR" sz="1000" b="1">
              <a:solidFill>
                <a:sysClr val="windowText" lastClr="000000"/>
              </a:solidFill>
            </a:rPr>
            <a:t>)</a:t>
          </a:r>
          <a:r>
            <a:rPr lang="ko-KR" altLang="en-US" sz="1000" b="1">
              <a:solidFill>
                <a:sysClr val="windowText" lastClr="000000"/>
              </a:solidFill>
            </a:rPr>
            <a:t>이 자동 등록 됩니다</a:t>
          </a:r>
          <a:r>
            <a:rPr lang="en-US" altLang="ko-KR" sz="1000" b="1">
              <a:solidFill>
                <a:sysClr val="windowText" lastClr="000000"/>
              </a:solidFill>
            </a:rPr>
            <a:t>.</a:t>
          </a:r>
        </a:p>
        <a:p>
          <a:pPr>
            <a:lnSpc>
              <a:spcPts val="1400"/>
            </a:lnSpc>
          </a:pPr>
          <a:r>
            <a:rPr lang="en-US" altLang="ko-KR" sz="1000" b="1">
              <a:solidFill>
                <a:sysClr val="windowText" lastClr="000000"/>
              </a:solidFill>
            </a:rPr>
            <a:t>4.</a:t>
          </a:r>
          <a:r>
            <a:rPr lang="ko-KR" altLang="en-US" sz="1000" b="1" baseline="0">
              <a:solidFill>
                <a:sysClr val="windowText" lastClr="000000"/>
              </a:solidFill>
            </a:rPr>
            <a:t> 차량 운행기록 내역 작성시 자택과 회사 선택시 주소는 업로드시 자동 반영됩니다</a:t>
          </a:r>
          <a:r>
            <a:rPr lang="en-US" altLang="ko-KR" sz="1000" b="1" baseline="0">
              <a:solidFill>
                <a:sysClr val="windowText" lastClr="000000"/>
              </a:solidFill>
            </a:rPr>
            <a:t>.</a:t>
          </a:r>
        </a:p>
        <a:p>
          <a:pPr>
            <a:lnSpc>
              <a:spcPts val="1300"/>
            </a:lnSpc>
          </a:pPr>
          <a:r>
            <a:rPr lang="en-US" altLang="ko-KR" sz="1000" b="1" baseline="0">
              <a:solidFill>
                <a:sysClr val="windowText" lastClr="000000"/>
              </a:solidFill>
            </a:rPr>
            <a:t>    (</a:t>
          </a:r>
          <a:r>
            <a:rPr lang="ko-KR" altLang="en-US" sz="1000" b="1" baseline="0">
              <a:solidFill>
                <a:sysClr val="windowText" lastClr="000000"/>
              </a:solidFill>
            </a:rPr>
            <a:t>업무용차량등록의 근무지와 부서사원등록의 자택주소가 반영됩니다</a:t>
          </a:r>
          <a:r>
            <a:rPr lang="en-US" altLang="ko-KR" sz="1000" b="1" baseline="0">
              <a:solidFill>
                <a:sysClr val="windowText" lastClr="000000"/>
              </a:solidFill>
            </a:rPr>
            <a:t>.)</a:t>
          </a:r>
        </a:p>
        <a:p>
          <a:pPr>
            <a:lnSpc>
              <a:spcPts val="1400"/>
            </a:lnSpc>
          </a:pPr>
          <a:r>
            <a:rPr lang="en-US" altLang="ko-KR" sz="1000" b="1" baseline="0">
              <a:solidFill>
                <a:sysClr val="windowText" lastClr="000000"/>
              </a:solidFill>
            </a:rPr>
            <a:t>5. </a:t>
          </a:r>
          <a:r>
            <a:rPr lang="ko-KR" altLang="en-US" sz="1000" b="1" baseline="0">
              <a:solidFill>
                <a:sysClr val="windowText" lastClr="000000"/>
              </a:solidFill>
            </a:rPr>
            <a:t>비고란 작성시 숫자로 입력시 해당 내용이 운행기록부 비고내용으로 반영됩니다</a:t>
          </a:r>
          <a:r>
            <a:rPr lang="en-US" altLang="ko-KR" sz="1000" b="1" baseline="0">
              <a:solidFill>
                <a:sysClr val="windowText" lastClr="000000"/>
              </a:solidFill>
            </a:rPr>
            <a:t>.</a:t>
          </a:r>
        </a:p>
        <a:p>
          <a:pPr>
            <a:lnSpc>
              <a:spcPts val="1300"/>
            </a:lnSpc>
          </a:pPr>
          <a:r>
            <a:rPr lang="en-US" altLang="ko-KR" sz="1000" b="1" baseline="0">
              <a:solidFill>
                <a:sysClr val="windowText" lastClr="000000"/>
              </a:solidFill>
            </a:rPr>
            <a:t>    (1.</a:t>
          </a:r>
          <a:r>
            <a:rPr lang="ko-KR" altLang="en-US" sz="1000" b="1" baseline="0">
              <a:solidFill>
                <a:sysClr val="windowText" lastClr="000000"/>
              </a:solidFill>
            </a:rPr>
            <a:t>거래처방문 </a:t>
          </a:r>
          <a:r>
            <a:rPr lang="en-US" altLang="ko-KR" sz="1000" b="1" baseline="0">
              <a:solidFill>
                <a:sysClr val="windowText" lastClr="000000"/>
              </a:solidFill>
            </a:rPr>
            <a:t>/2.</a:t>
          </a:r>
          <a:r>
            <a:rPr lang="ko-KR" altLang="en-US" sz="1000" b="1" baseline="0">
              <a:solidFill>
                <a:sysClr val="windowText" lastClr="000000"/>
              </a:solidFill>
            </a:rPr>
            <a:t>제조시설등 사업장방문 </a:t>
          </a:r>
          <a:r>
            <a:rPr lang="en-US" altLang="ko-KR" sz="1000" b="1" baseline="0">
              <a:solidFill>
                <a:sysClr val="windowText" lastClr="000000"/>
              </a:solidFill>
            </a:rPr>
            <a:t>/3.</a:t>
          </a:r>
          <a:r>
            <a:rPr lang="ko-KR" altLang="en-US" sz="1000" b="1" baseline="0">
              <a:solidFill>
                <a:sysClr val="windowText" lastClr="000000"/>
              </a:solidFill>
            </a:rPr>
            <a:t>회의참석 </a:t>
          </a:r>
          <a:r>
            <a:rPr lang="en-US" altLang="ko-KR" sz="1000" b="1" baseline="0">
              <a:solidFill>
                <a:sysClr val="windowText" lastClr="000000"/>
              </a:solidFill>
            </a:rPr>
            <a:t>/4.</a:t>
          </a:r>
          <a:r>
            <a:rPr lang="ko-KR" altLang="en-US" sz="1000" b="1" baseline="0">
              <a:solidFill>
                <a:sysClr val="windowText" lastClr="000000"/>
              </a:solidFill>
            </a:rPr>
            <a:t>판촉활동 </a:t>
          </a:r>
          <a:r>
            <a:rPr lang="en-US" altLang="ko-KR" sz="1000" b="1" baseline="0">
              <a:solidFill>
                <a:sysClr val="windowText" lastClr="000000"/>
              </a:solidFill>
            </a:rPr>
            <a:t>/5.</a:t>
          </a:r>
          <a:r>
            <a:rPr lang="ko-KR" altLang="en-US" sz="1000" b="1" baseline="0">
              <a:solidFill>
                <a:sysClr val="windowText" lastClr="000000"/>
              </a:solidFill>
            </a:rPr>
            <a:t>교육등 기타업무활동</a:t>
          </a:r>
          <a:r>
            <a:rPr lang="en-US" altLang="ko-KR" sz="1000" b="1" baseline="0">
              <a:solidFill>
                <a:sysClr val="windowText" lastClr="000000"/>
              </a:solidFill>
            </a:rPr>
            <a:t>)</a:t>
          </a:r>
        </a:p>
        <a:p>
          <a:pPr>
            <a:lnSpc>
              <a:spcPts val="1400"/>
            </a:lnSpc>
          </a:pPr>
          <a:r>
            <a:rPr lang="en-US" altLang="ko-KR" sz="1000" b="1" baseline="0">
              <a:solidFill>
                <a:sysClr val="windowText" lastClr="000000"/>
              </a:solidFill>
            </a:rPr>
            <a:t>    =&gt; </a:t>
          </a:r>
          <a:r>
            <a:rPr lang="ko-KR" altLang="en-US" sz="1000" b="1" baseline="0">
              <a:solidFill>
                <a:sysClr val="windowText" lastClr="000000"/>
              </a:solidFill>
            </a:rPr>
            <a:t>비고란에 숫자외의 직접 내용 입력시 해당내용이 반영됩니다</a:t>
          </a:r>
          <a:r>
            <a:rPr lang="en-US" altLang="ko-KR" sz="1000" b="1" baseline="0">
              <a:solidFill>
                <a:sysClr val="windowText" lastClr="000000"/>
              </a:solidFill>
            </a:rPr>
            <a:t>.</a:t>
          </a:r>
        </a:p>
        <a:p>
          <a:pPr>
            <a:lnSpc>
              <a:spcPts val="1300"/>
            </a:lnSpc>
          </a:pPr>
          <a:endParaRPr lang="en-US" altLang="ko-KR" sz="1000" b="1" baseline="0">
            <a:solidFill>
              <a:sysClr val="windowText" lastClr="000000"/>
            </a:solidFill>
          </a:endParaRPr>
        </a:p>
        <a:p>
          <a:pPr>
            <a:lnSpc>
              <a:spcPts val="1400"/>
            </a:lnSpc>
          </a:pPr>
          <a:r>
            <a:rPr lang="en-US" altLang="ko-KR" sz="1000" b="1" baseline="0">
              <a:solidFill>
                <a:sysClr val="windowText" lastClr="000000"/>
              </a:solidFill>
            </a:rPr>
            <a:t>   </a:t>
          </a:r>
        </a:p>
        <a:p>
          <a:pPr>
            <a:lnSpc>
              <a:spcPts val="1200"/>
            </a:lnSpc>
          </a:pPr>
          <a:endParaRPr lang="en-US" altLang="ko-KR" sz="1000" b="1" baseline="0">
            <a:solidFill>
              <a:sysClr val="windowText" lastClr="000000"/>
            </a:solidFill>
          </a:endParaRPr>
        </a:p>
      </xdr:txBody>
    </xdr:sp>
    <xdr:clientData/>
  </xdr:twoCellAnchor>
  <xdr:twoCellAnchor>
    <xdr:from>
      <xdr:col>10</xdr:col>
      <xdr:colOff>104775</xdr:colOff>
      <xdr:row>3</xdr:row>
      <xdr:rowOff>38100</xdr:rowOff>
    </xdr:from>
    <xdr:to>
      <xdr:col>13</xdr:col>
      <xdr:colOff>819150</xdr:colOff>
      <xdr:row>8</xdr:row>
      <xdr:rowOff>47625</xdr:rowOff>
    </xdr:to>
    <xdr:sp macro="" textlink="">
      <xdr:nvSpPr>
        <xdr:cNvPr id="3" name="TextBox 2">
          <a:extLst>
            <a:ext uri="{FF2B5EF4-FFF2-40B4-BE49-F238E27FC236}">
              <a16:creationId xmlns:a16="http://schemas.microsoft.com/office/drawing/2014/main" id="{E8C73EAB-679D-4B9D-A661-E2886F592FB6}"/>
            </a:ext>
          </a:extLst>
        </xdr:cNvPr>
        <xdr:cNvSpPr txBox="1"/>
      </xdr:nvSpPr>
      <xdr:spPr>
        <a:xfrm>
          <a:off x="6229350" y="676275"/>
          <a:ext cx="40576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altLang="ko-KR" sz="700">
              <a:solidFill>
                <a:srgbClr val="0070C0"/>
              </a:solidFill>
            </a:rPr>
            <a:t>※ </a:t>
          </a:r>
          <a:r>
            <a:rPr lang="ko-KR" altLang="en-US" sz="700">
              <a:solidFill>
                <a:srgbClr val="0070C0"/>
              </a:solidFill>
            </a:rPr>
            <a:t>명의구분 </a:t>
          </a:r>
          <a:r>
            <a:rPr lang="en-US" altLang="ko-KR" sz="700">
              <a:solidFill>
                <a:srgbClr val="0070C0"/>
              </a:solidFill>
            </a:rPr>
            <a:t>(</a:t>
          </a:r>
          <a:r>
            <a:rPr lang="ko-KR" altLang="en-US" sz="700">
              <a:solidFill>
                <a:srgbClr val="0070C0"/>
              </a:solidFill>
            </a:rPr>
            <a:t>차량유형별 소유주 구분</a:t>
          </a:r>
          <a:r>
            <a:rPr lang="en-US" altLang="ko-KR" sz="700">
              <a:solidFill>
                <a:srgbClr val="0070C0"/>
              </a:solidFill>
            </a:rPr>
            <a:t>)</a:t>
          </a:r>
        </a:p>
        <a:p>
          <a:pPr>
            <a:lnSpc>
              <a:spcPts val="700"/>
            </a:lnSpc>
          </a:pPr>
          <a:r>
            <a:rPr lang="en-US" altLang="ko-KR" sz="700">
              <a:solidFill>
                <a:srgbClr val="0070C0"/>
              </a:solidFill>
            </a:rPr>
            <a:t>   </a:t>
          </a:r>
        </a:p>
        <a:p>
          <a:pPr>
            <a:lnSpc>
              <a:spcPts val="1000"/>
            </a:lnSpc>
          </a:pPr>
          <a:r>
            <a:rPr lang="en-US" altLang="ko-KR" sz="700">
              <a:solidFill>
                <a:srgbClr val="0070C0"/>
              </a:solidFill>
            </a:rPr>
            <a:t>○ 0.</a:t>
          </a:r>
          <a:r>
            <a:rPr lang="ko-KR" altLang="en-US" sz="700">
              <a:solidFill>
                <a:srgbClr val="0070C0"/>
              </a:solidFill>
            </a:rPr>
            <a:t>회사 </a:t>
          </a:r>
          <a:r>
            <a:rPr lang="en-US" altLang="ko-KR" sz="700">
              <a:solidFill>
                <a:srgbClr val="0070C0"/>
              </a:solidFill>
            </a:rPr>
            <a:t>~ 2.</a:t>
          </a:r>
          <a:r>
            <a:rPr lang="ko-KR" altLang="en-US" sz="700">
              <a:solidFill>
                <a:srgbClr val="0070C0"/>
              </a:solidFill>
            </a:rPr>
            <a:t>리스</a:t>
          </a:r>
          <a:r>
            <a:rPr lang="en-US" altLang="ko-KR" sz="700">
              <a:solidFill>
                <a:srgbClr val="0070C0"/>
              </a:solidFill>
            </a:rPr>
            <a:t>(</a:t>
          </a:r>
          <a:r>
            <a:rPr lang="ko-KR" altLang="en-US" sz="700">
              <a:solidFill>
                <a:srgbClr val="0070C0"/>
              </a:solidFill>
            </a:rPr>
            <a:t>업무용승용차</a:t>
          </a:r>
          <a:r>
            <a:rPr lang="en-US" altLang="ko-KR" sz="700">
              <a:solidFill>
                <a:srgbClr val="0070C0"/>
              </a:solidFill>
            </a:rPr>
            <a:t>)   </a:t>
          </a:r>
        </a:p>
        <a:p>
          <a:pPr>
            <a:lnSpc>
              <a:spcPts val="1000"/>
            </a:lnSpc>
          </a:pPr>
          <a:r>
            <a:rPr lang="en-US" altLang="ko-KR" sz="700">
              <a:solidFill>
                <a:srgbClr val="0070C0"/>
              </a:solidFill>
            </a:rPr>
            <a:t>   : </a:t>
          </a:r>
          <a:r>
            <a:rPr lang="ko-KR" altLang="en-US" sz="700">
              <a:solidFill>
                <a:srgbClr val="0070C0"/>
              </a:solidFill>
            </a:rPr>
            <a:t>법</a:t>
          </a:r>
          <a:r>
            <a:rPr lang="en-US" altLang="ko-KR" sz="700">
              <a:solidFill>
                <a:srgbClr val="0070C0"/>
              </a:solidFill>
            </a:rPr>
            <a:t>(</a:t>
          </a:r>
          <a:r>
            <a:rPr lang="ko-KR" altLang="en-US" sz="700">
              <a:solidFill>
                <a:srgbClr val="0070C0"/>
              </a:solidFill>
            </a:rPr>
            <a:t>개</a:t>
          </a:r>
          <a:r>
            <a:rPr lang="en-US" altLang="ko-KR" sz="700">
              <a:solidFill>
                <a:srgbClr val="0070C0"/>
              </a:solidFill>
            </a:rPr>
            <a:t>)</a:t>
          </a:r>
          <a:r>
            <a:rPr lang="ko-KR" altLang="en-US" sz="700">
              <a:solidFill>
                <a:srgbClr val="0070C0"/>
              </a:solidFill>
            </a:rPr>
            <a:t>인 조정의 </a:t>
          </a:r>
          <a:r>
            <a:rPr lang="en-US" altLang="ko-KR" sz="700">
              <a:solidFill>
                <a:srgbClr val="0070C0"/>
              </a:solidFill>
            </a:rPr>
            <a:t>[</a:t>
          </a:r>
          <a:r>
            <a:rPr lang="ko-KR" altLang="en-US" sz="700">
              <a:solidFill>
                <a:srgbClr val="0070C0"/>
              </a:solidFill>
            </a:rPr>
            <a:t>업무용승용차관련비용명세서</a:t>
          </a:r>
          <a:r>
            <a:rPr lang="en-US" altLang="ko-KR" sz="700">
              <a:solidFill>
                <a:srgbClr val="0070C0"/>
              </a:solidFill>
            </a:rPr>
            <a:t>]</a:t>
          </a:r>
          <a:r>
            <a:rPr lang="ko-KR" altLang="en-US" sz="700">
              <a:solidFill>
                <a:srgbClr val="0070C0"/>
              </a:solidFill>
            </a:rPr>
            <a:t>에 반영되는 회사 차량</a:t>
          </a:r>
        </a:p>
        <a:p>
          <a:pPr>
            <a:lnSpc>
              <a:spcPts val="1000"/>
            </a:lnSpc>
          </a:pPr>
          <a:r>
            <a:rPr lang="ko-KR" altLang="en-US" sz="700">
              <a:solidFill>
                <a:srgbClr val="0070C0"/>
              </a:solidFill>
            </a:rPr>
            <a:t>○ </a:t>
          </a:r>
          <a:r>
            <a:rPr lang="en-US" altLang="ko-KR" sz="700">
              <a:solidFill>
                <a:srgbClr val="0070C0"/>
              </a:solidFill>
            </a:rPr>
            <a:t>3.</a:t>
          </a:r>
          <a:r>
            <a:rPr lang="ko-KR" altLang="en-US" sz="700">
              <a:solidFill>
                <a:srgbClr val="0070C0"/>
              </a:solidFill>
            </a:rPr>
            <a:t>직원</a:t>
          </a:r>
          <a:r>
            <a:rPr lang="en-US" altLang="ko-KR" sz="700">
              <a:solidFill>
                <a:srgbClr val="0070C0"/>
              </a:solidFill>
            </a:rPr>
            <a:t>: </a:t>
          </a:r>
          <a:r>
            <a:rPr lang="ko-KR" altLang="en-US" sz="700">
              <a:solidFill>
                <a:srgbClr val="0070C0"/>
              </a:solidFill>
            </a:rPr>
            <a:t>직원소유의 차량 </a:t>
          </a:r>
        </a:p>
        <a:p>
          <a:pPr>
            <a:lnSpc>
              <a:spcPts val="1100"/>
            </a:lnSpc>
          </a:pPr>
          <a:r>
            <a:rPr lang="ko-KR" altLang="en-US" sz="700">
              <a:solidFill>
                <a:srgbClr val="0070C0"/>
              </a:solidFill>
            </a:rPr>
            <a:t>○ </a:t>
          </a:r>
          <a:r>
            <a:rPr lang="en-US" altLang="ko-KR" sz="700">
              <a:solidFill>
                <a:srgbClr val="0070C0"/>
              </a:solidFill>
            </a:rPr>
            <a:t>4.</a:t>
          </a:r>
          <a:r>
            <a:rPr lang="ko-KR" altLang="en-US" sz="700">
              <a:solidFill>
                <a:srgbClr val="0070C0"/>
              </a:solidFill>
            </a:rPr>
            <a:t>타인</a:t>
          </a:r>
          <a:r>
            <a:rPr lang="en-US" altLang="ko-KR" sz="700">
              <a:solidFill>
                <a:srgbClr val="0070C0"/>
              </a:solidFill>
            </a:rPr>
            <a:t>: </a:t>
          </a:r>
          <a:r>
            <a:rPr lang="ko-KR" altLang="en-US" sz="700">
              <a:solidFill>
                <a:srgbClr val="0070C0"/>
              </a:solidFill>
            </a:rPr>
            <a:t>직원외 타인 소유의 차량</a:t>
          </a:r>
        </a:p>
        <a:p>
          <a:pPr>
            <a:lnSpc>
              <a:spcPts val="1000"/>
            </a:lnSpc>
          </a:pPr>
          <a:r>
            <a:rPr lang="ko-KR" altLang="en-US" sz="700">
              <a:solidFill>
                <a:srgbClr val="0070C0"/>
              </a:solidFill>
            </a:rPr>
            <a:t>○ </a:t>
          </a:r>
          <a:r>
            <a:rPr lang="en-US" altLang="ko-KR" sz="700">
              <a:solidFill>
                <a:srgbClr val="0070C0"/>
              </a:solidFill>
            </a:rPr>
            <a:t>5.</a:t>
          </a:r>
          <a:r>
            <a:rPr lang="ko-KR" altLang="en-US" sz="700">
              <a:solidFill>
                <a:srgbClr val="0070C0"/>
              </a:solidFill>
            </a:rPr>
            <a:t>회사</a:t>
          </a:r>
          <a:r>
            <a:rPr lang="en-US" altLang="ko-KR" sz="700">
              <a:solidFill>
                <a:srgbClr val="0070C0"/>
              </a:solidFill>
            </a:rPr>
            <a:t>(</a:t>
          </a:r>
          <a:r>
            <a:rPr lang="ko-KR" altLang="en-US" sz="700">
              <a:solidFill>
                <a:srgbClr val="0070C0"/>
              </a:solidFill>
            </a:rPr>
            <a:t>비</a:t>
          </a:r>
          <a:r>
            <a:rPr lang="en-US" altLang="ko-KR" sz="700">
              <a:solidFill>
                <a:srgbClr val="0070C0"/>
              </a:solidFill>
            </a:rPr>
            <a:t>)~7.</a:t>
          </a:r>
          <a:r>
            <a:rPr lang="ko-KR" altLang="en-US" sz="700">
              <a:solidFill>
                <a:srgbClr val="0070C0"/>
              </a:solidFill>
            </a:rPr>
            <a:t>렌트</a:t>
          </a:r>
          <a:r>
            <a:rPr lang="en-US" altLang="ko-KR" sz="700">
              <a:solidFill>
                <a:srgbClr val="0070C0"/>
              </a:solidFill>
            </a:rPr>
            <a:t>(</a:t>
          </a:r>
          <a:r>
            <a:rPr lang="ko-KR" altLang="en-US" sz="700">
              <a:solidFill>
                <a:srgbClr val="0070C0"/>
              </a:solidFill>
            </a:rPr>
            <a:t>비</a:t>
          </a:r>
          <a:r>
            <a:rPr lang="en-US" altLang="ko-KR" sz="700">
              <a:solidFill>
                <a:srgbClr val="0070C0"/>
              </a:solidFill>
            </a:rPr>
            <a:t>) : </a:t>
          </a:r>
          <a:r>
            <a:rPr lang="ko-KR" altLang="en-US" sz="700">
              <a:solidFill>
                <a:srgbClr val="0070C0"/>
              </a:solidFill>
            </a:rPr>
            <a:t>업무용승용차가 아닌 회사가 관리하는 모든 차량</a:t>
          </a:r>
        </a:p>
      </xdr:txBody>
    </xdr:sp>
    <xdr:clientData/>
  </xdr:twoCellAnchor>
  <xdr:twoCellAnchor>
    <xdr:from>
      <xdr:col>14</xdr:col>
      <xdr:colOff>47623</xdr:colOff>
      <xdr:row>8</xdr:row>
      <xdr:rowOff>228599</xdr:rowOff>
    </xdr:from>
    <xdr:to>
      <xdr:col>17</xdr:col>
      <xdr:colOff>85724</xdr:colOff>
      <xdr:row>14</xdr:row>
      <xdr:rowOff>219074</xdr:rowOff>
    </xdr:to>
    <xdr:sp macro="" textlink="">
      <xdr:nvSpPr>
        <xdr:cNvPr id="4" name="TextBox 3">
          <a:extLst>
            <a:ext uri="{FF2B5EF4-FFF2-40B4-BE49-F238E27FC236}">
              <a16:creationId xmlns:a16="http://schemas.microsoft.com/office/drawing/2014/main" id="{A1A4EA89-08E4-4960-B862-239709048009}"/>
            </a:ext>
          </a:extLst>
        </xdr:cNvPr>
        <xdr:cNvSpPr txBox="1"/>
      </xdr:nvSpPr>
      <xdr:spPr>
        <a:xfrm>
          <a:off x="10353673" y="2009774"/>
          <a:ext cx="2095501"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altLang="ko-KR" sz="800">
              <a:solidFill>
                <a:srgbClr val="7030A0"/>
              </a:solidFill>
            </a:rPr>
            <a:t>[</a:t>
          </a:r>
          <a:r>
            <a:rPr lang="ko-KR" altLang="en-US" sz="800">
              <a:solidFill>
                <a:srgbClr val="7030A0"/>
              </a:solidFill>
            </a:rPr>
            <a:t>비고 </a:t>
          </a:r>
          <a:r>
            <a:rPr lang="en-US" altLang="ko-KR" sz="800">
              <a:solidFill>
                <a:srgbClr val="7030A0"/>
              </a:solidFill>
            </a:rPr>
            <a:t>: </a:t>
          </a:r>
          <a:r>
            <a:rPr lang="ko-KR" altLang="en-US" sz="800">
              <a:solidFill>
                <a:srgbClr val="7030A0"/>
              </a:solidFill>
            </a:rPr>
            <a:t>해당 숫자</a:t>
          </a:r>
          <a:r>
            <a:rPr lang="ko-KR" altLang="en-US" sz="800" baseline="0">
              <a:solidFill>
                <a:srgbClr val="7030A0"/>
              </a:solidFill>
            </a:rPr>
            <a:t> 입력</a:t>
          </a:r>
          <a:r>
            <a:rPr lang="en-US" altLang="ko-KR" sz="800" baseline="0">
              <a:solidFill>
                <a:srgbClr val="7030A0"/>
              </a:solidFill>
            </a:rPr>
            <a:t>, </a:t>
          </a:r>
          <a:r>
            <a:rPr lang="ko-KR" altLang="en-US" sz="800" baseline="0">
              <a:solidFill>
                <a:srgbClr val="7030A0"/>
              </a:solidFill>
            </a:rPr>
            <a:t>직접 내용 입력</a:t>
          </a:r>
          <a:r>
            <a:rPr lang="en-US" altLang="ko-KR" sz="800" baseline="0">
              <a:solidFill>
                <a:srgbClr val="7030A0"/>
              </a:solidFill>
            </a:rPr>
            <a:t>]</a:t>
          </a:r>
          <a:endParaRPr lang="en-US" altLang="ko-KR" sz="800">
            <a:solidFill>
              <a:srgbClr val="7030A0"/>
            </a:solidFill>
          </a:endParaRPr>
        </a:p>
        <a:p>
          <a:pPr>
            <a:lnSpc>
              <a:spcPts val="1100"/>
            </a:lnSpc>
          </a:pPr>
          <a:r>
            <a:rPr lang="en-US" altLang="ko-KR" sz="800">
              <a:solidFill>
                <a:srgbClr val="7030A0"/>
              </a:solidFill>
            </a:rPr>
            <a:t>1.</a:t>
          </a:r>
          <a:r>
            <a:rPr lang="ko-KR" altLang="en-US" sz="800">
              <a:solidFill>
                <a:srgbClr val="7030A0"/>
              </a:solidFill>
            </a:rPr>
            <a:t>거래처방문</a:t>
          </a:r>
          <a:endParaRPr lang="en-US" altLang="ko-KR" sz="800">
            <a:solidFill>
              <a:srgbClr val="7030A0"/>
            </a:solidFill>
          </a:endParaRPr>
        </a:p>
        <a:p>
          <a:pPr>
            <a:lnSpc>
              <a:spcPts val="1100"/>
            </a:lnSpc>
          </a:pPr>
          <a:r>
            <a:rPr lang="en-US" altLang="ko-KR" sz="800">
              <a:solidFill>
                <a:srgbClr val="7030A0"/>
              </a:solidFill>
            </a:rPr>
            <a:t>2.</a:t>
          </a:r>
          <a:r>
            <a:rPr lang="ko-KR" altLang="en-US" sz="800">
              <a:solidFill>
                <a:srgbClr val="7030A0"/>
              </a:solidFill>
            </a:rPr>
            <a:t>제조시설등 사업장방문</a:t>
          </a:r>
          <a:endParaRPr lang="en-US" altLang="ko-KR" sz="800">
            <a:solidFill>
              <a:srgbClr val="7030A0"/>
            </a:solidFill>
          </a:endParaRPr>
        </a:p>
        <a:p>
          <a:pPr>
            <a:lnSpc>
              <a:spcPts val="1200"/>
            </a:lnSpc>
          </a:pPr>
          <a:r>
            <a:rPr lang="en-US" altLang="ko-KR" sz="800">
              <a:solidFill>
                <a:srgbClr val="7030A0"/>
              </a:solidFill>
            </a:rPr>
            <a:t>3.</a:t>
          </a:r>
          <a:r>
            <a:rPr lang="ko-KR" altLang="en-US" sz="800">
              <a:solidFill>
                <a:srgbClr val="7030A0"/>
              </a:solidFill>
            </a:rPr>
            <a:t>회의참석</a:t>
          </a:r>
          <a:endParaRPr lang="en-US" altLang="ko-KR" sz="800">
            <a:solidFill>
              <a:srgbClr val="7030A0"/>
            </a:solidFill>
          </a:endParaRPr>
        </a:p>
        <a:p>
          <a:pPr>
            <a:lnSpc>
              <a:spcPts val="1100"/>
            </a:lnSpc>
          </a:pPr>
          <a:r>
            <a:rPr lang="en-US" altLang="ko-KR" sz="800">
              <a:solidFill>
                <a:srgbClr val="7030A0"/>
              </a:solidFill>
            </a:rPr>
            <a:t>4.</a:t>
          </a:r>
          <a:r>
            <a:rPr lang="ko-KR" altLang="en-US" sz="800">
              <a:solidFill>
                <a:srgbClr val="7030A0"/>
              </a:solidFill>
            </a:rPr>
            <a:t>판촉활동</a:t>
          </a:r>
          <a:endParaRPr lang="en-US" altLang="ko-KR" sz="800">
            <a:solidFill>
              <a:srgbClr val="7030A0"/>
            </a:solidFill>
          </a:endParaRPr>
        </a:p>
        <a:p>
          <a:pPr>
            <a:lnSpc>
              <a:spcPts val="1100"/>
            </a:lnSpc>
          </a:pPr>
          <a:r>
            <a:rPr lang="en-US" altLang="ko-KR" sz="800">
              <a:solidFill>
                <a:srgbClr val="7030A0"/>
              </a:solidFill>
            </a:rPr>
            <a:t>5.</a:t>
          </a:r>
          <a:r>
            <a:rPr lang="ko-KR" altLang="en-US" sz="800">
              <a:solidFill>
                <a:srgbClr val="7030A0"/>
              </a:solidFill>
            </a:rPr>
            <a:t>교육등 기타업무활동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ter/Downloads/22%20-%20&#44048;&#44032;&#49345;&#44033;&#48708;%20&#44060;&#48324;&#44160;&#51613;%20(&#51452;&#54889;&#44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별표-6 2014년이후취득 업종별내용연수"/>
      <sheetName val="별표5-건축물등 기준내용연수"/>
      <sheetName val="별표-2시험연구용자산"/>
      <sheetName val="별표-3무형고정자산"/>
      <sheetName val="내용연수"/>
      <sheetName val="감가상각비해설"/>
      <sheetName val="회계처리"/>
      <sheetName val="의제상각"/>
      <sheetName val="의제상각2011이후"/>
      <sheetName val="유형(정액법)"/>
      <sheetName val="무형(정액법)"/>
      <sheetName val="정률법(의제)"/>
      <sheetName val="구분"/>
      <sheetName val="감가상각비(정액법,정률법)-양도일추가(가로)"/>
      <sheetName val="정액법2"/>
      <sheetName val="정률법2"/>
      <sheetName val="정률법(의제상각)"/>
      <sheetName val="정액법(자본적지출)"/>
      <sheetName val="고정자산등록"/>
      <sheetName val="유형무형자산감가상각비조정명세서(정액법) (회계감사)"/>
      <sheetName val="유형자산감가상각비조정명세서(정률법) (회계감사)"/>
      <sheetName val="유형자산감가상각비조정명세서(정률법)"/>
      <sheetName val="유형자산감가상각비조정명세서(정률법) (2)"/>
      <sheetName val="유형무형자산감가상각비조정명세서(정액법)"/>
      <sheetName val="유형무형자산감가상각비조정명세서(정액법) (2)"/>
      <sheetName val="감가상각비조정명세서합계표"/>
      <sheetName val="감가상각비-양도일추가 정액법 (세로)"/>
      <sheetName val="상각률"/>
      <sheetName val="별지 제63호서식"/>
      <sheetName val="양도-case1."/>
      <sheetName val="양도-case2."/>
      <sheetName val="건설자금이자"/>
      <sheetName val="건설자금이자-2"/>
      <sheetName val="감가상각비합계표2"/>
      <sheetName val="투자부동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5">
          <cell r="B5">
            <v>2</v>
          </cell>
          <cell r="C5">
            <v>500</v>
          </cell>
          <cell r="D5">
            <v>777</v>
          </cell>
        </row>
        <row r="6">
          <cell r="B6">
            <v>3</v>
          </cell>
          <cell r="C6">
            <v>333</v>
          </cell>
          <cell r="D6">
            <v>632</v>
          </cell>
        </row>
        <row r="7">
          <cell r="B7">
            <v>4</v>
          </cell>
          <cell r="C7">
            <v>250</v>
          </cell>
          <cell r="D7">
            <v>528</v>
          </cell>
        </row>
        <row r="8">
          <cell r="B8">
            <v>5</v>
          </cell>
          <cell r="C8">
            <v>200</v>
          </cell>
          <cell r="D8">
            <v>451</v>
          </cell>
        </row>
        <row r="9">
          <cell r="B9">
            <v>6</v>
          </cell>
          <cell r="C9">
            <v>166</v>
          </cell>
          <cell r="D9">
            <v>394</v>
          </cell>
        </row>
        <row r="10">
          <cell r="B10">
            <v>7</v>
          </cell>
          <cell r="C10">
            <v>142</v>
          </cell>
          <cell r="D10">
            <v>349</v>
          </cell>
        </row>
        <row r="11">
          <cell r="B11">
            <v>8</v>
          </cell>
          <cell r="C11">
            <v>125</v>
          </cell>
          <cell r="D11">
            <v>313</v>
          </cell>
        </row>
        <row r="12">
          <cell r="B12">
            <v>9</v>
          </cell>
          <cell r="C12">
            <v>111</v>
          </cell>
          <cell r="D12">
            <v>284</v>
          </cell>
        </row>
        <row r="13">
          <cell r="B13">
            <v>10</v>
          </cell>
          <cell r="C13">
            <v>100</v>
          </cell>
          <cell r="D13">
            <v>259</v>
          </cell>
        </row>
        <row r="14">
          <cell r="B14">
            <v>11</v>
          </cell>
          <cell r="C14">
            <v>90</v>
          </cell>
          <cell r="D14">
            <v>239</v>
          </cell>
        </row>
        <row r="15">
          <cell r="B15">
            <v>12</v>
          </cell>
          <cell r="C15">
            <v>83</v>
          </cell>
          <cell r="D15">
            <v>221</v>
          </cell>
        </row>
        <row r="16">
          <cell r="B16">
            <v>13</v>
          </cell>
          <cell r="C16">
            <v>76</v>
          </cell>
          <cell r="D16">
            <v>206</v>
          </cell>
        </row>
        <row r="17">
          <cell r="B17">
            <v>14</v>
          </cell>
          <cell r="C17">
            <v>71</v>
          </cell>
          <cell r="D17">
            <v>193</v>
          </cell>
        </row>
        <row r="18">
          <cell r="B18">
            <v>15</v>
          </cell>
          <cell r="C18">
            <v>66</v>
          </cell>
          <cell r="D18">
            <v>182</v>
          </cell>
        </row>
        <row r="19">
          <cell r="B19">
            <v>16</v>
          </cell>
          <cell r="C19">
            <v>62</v>
          </cell>
          <cell r="D19">
            <v>171</v>
          </cell>
        </row>
        <row r="20">
          <cell r="B20">
            <v>17</v>
          </cell>
          <cell r="C20">
            <v>58</v>
          </cell>
          <cell r="D20">
            <v>162</v>
          </cell>
        </row>
        <row r="21">
          <cell r="B21">
            <v>18</v>
          </cell>
          <cell r="C21">
            <v>55</v>
          </cell>
          <cell r="D21">
            <v>154</v>
          </cell>
        </row>
        <row r="22">
          <cell r="B22">
            <v>19</v>
          </cell>
          <cell r="C22">
            <v>52</v>
          </cell>
          <cell r="D22">
            <v>146</v>
          </cell>
        </row>
        <row r="23">
          <cell r="B23">
            <v>20</v>
          </cell>
          <cell r="C23">
            <v>50</v>
          </cell>
          <cell r="D23">
            <v>140</v>
          </cell>
        </row>
        <row r="24">
          <cell r="B24">
            <v>21</v>
          </cell>
          <cell r="C24">
            <v>48</v>
          </cell>
          <cell r="D24">
            <v>133</v>
          </cell>
        </row>
        <row r="25">
          <cell r="B25">
            <v>22</v>
          </cell>
          <cell r="C25">
            <v>46</v>
          </cell>
          <cell r="D25">
            <v>128</v>
          </cell>
        </row>
        <row r="26">
          <cell r="B26">
            <v>23</v>
          </cell>
          <cell r="C26">
            <v>44</v>
          </cell>
          <cell r="D26">
            <v>123</v>
          </cell>
        </row>
        <row r="27">
          <cell r="B27">
            <v>24</v>
          </cell>
          <cell r="C27">
            <v>42</v>
          </cell>
          <cell r="D27">
            <v>118</v>
          </cell>
        </row>
        <row r="28">
          <cell r="B28">
            <v>25</v>
          </cell>
          <cell r="C28">
            <v>40</v>
          </cell>
          <cell r="D28">
            <v>113</v>
          </cell>
        </row>
        <row r="29">
          <cell r="B29">
            <v>26</v>
          </cell>
          <cell r="C29">
            <v>39</v>
          </cell>
          <cell r="D29">
            <v>109</v>
          </cell>
        </row>
        <row r="30">
          <cell r="B30">
            <v>27</v>
          </cell>
          <cell r="C30">
            <v>37</v>
          </cell>
          <cell r="D30">
            <v>106</v>
          </cell>
        </row>
        <row r="31">
          <cell r="B31">
            <v>28</v>
          </cell>
          <cell r="C31">
            <v>36</v>
          </cell>
          <cell r="D31">
            <v>102</v>
          </cell>
        </row>
        <row r="32">
          <cell r="B32">
            <v>29</v>
          </cell>
          <cell r="C32">
            <v>35</v>
          </cell>
          <cell r="D32">
            <v>99</v>
          </cell>
        </row>
        <row r="33">
          <cell r="B33">
            <v>30</v>
          </cell>
          <cell r="C33">
            <v>34</v>
          </cell>
          <cell r="D33">
            <v>96</v>
          </cell>
        </row>
        <row r="34">
          <cell r="B34">
            <v>31</v>
          </cell>
          <cell r="C34">
            <v>33</v>
          </cell>
          <cell r="D34">
            <v>93</v>
          </cell>
        </row>
        <row r="35">
          <cell r="B35">
            <v>32</v>
          </cell>
          <cell r="C35">
            <v>32</v>
          </cell>
          <cell r="D35">
            <v>90</v>
          </cell>
        </row>
        <row r="36">
          <cell r="B36">
            <v>33</v>
          </cell>
          <cell r="C36">
            <v>31</v>
          </cell>
          <cell r="D36">
            <v>87</v>
          </cell>
        </row>
        <row r="37">
          <cell r="B37">
            <v>34</v>
          </cell>
          <cell r="C37">
            <v>30</v>
          </cell>
          <cell r="D37">
            <v>85</v>
          </cell>
        </row>
        <row r="38">
          <cell r="B38">
            <v>35</v>
          </cell>
          <cell r="C38">
            <v>29</v>
          </cell>
          <cell r="D38">
            <v>83</v>
          </cell>
        </row>
        <row r="39">
          <cell r="B39">
            <v>36</v>
          </cell>
          <cell r="C39">
            <v>28</v>
          </cell>
          <cell r="D39">
            <v>80</v>
          </cell>
        </row>
        <row r="40">
          <cell r="B40">
            <v>37</v>
          </cell>
          <cell r="C40">
            <v>27</v>
          </cell>
          <cell r="D40">
            <v>78</v>
          </cell>
        </row>
        <row r="41">
          <cell r="B41">
            <v>38</v>
          </cell>
          <cell r="C41">
            <v>27</v>
          </cell>
          <cell r="D41">
            <v>76</v>
          </cell>
        </row>
        <row r="42">
          <cell r="B42">
            <v>39</v>
          </cell>
          <cell r="C42">
            <v>26</v>
          </cell>
          <cell r="D42">
            <v>74</v>
          </cell>
        </row>
        <row r="43">
          <cell r="B43">
            <v>40</v>
          </cell>
          <cell r="C43">
            <v>25</v>
          </cell>
          <cell r="D43">
            <v>73</v>
          </cell>
        </row>
        <row r="44">
          <cell r="B44">
            <v>41</v>
          </cell>
          <cell r="C44">
            <v>25</v>
          </cell>
          <cell r="D44">
            <v>71</v>
          </cell>
        </row>
        <row r="45">
          <cell r="B45">
            <v>42</v>
          </cell>
          <cell r="C45">
            <v>24</v>
          </cell>
          <cell r="D45">
            <v>69</v>
          </cell>
        </row>
        <row r="46">
          <cell r="B46">
            <v>43</v>
          </cell>
          <cell r="C46">
            <v>24</v>
          </cell>
          <cell r="D46">
            <v>68</v>
          </cell>
        </row>
        <row r="47">
          <cell r="B47">
            <v>44</v>
          </cell>
          <cell r="C47">
            <v>23</v>
          </cell>
          <cell r="D47">
            <v>66</v>
          </cell>
        </row>
        <row r="48">
          <cell r="B48">
            <v>45</v>
          </cell>
          <cell r="C48">
            <v>23</v>
          </cell>
          <cell r="D48">
            <v>65</v>
          </cell>
        </row>
        <row r="49">
          <cell r="B49">
            <v>46</v>
          </cell>
          <cell r="C49">
            <v>22</v>
          </cell>
          <cell r="D49">
            <v>64</v>
          </cell>
        </row>
        <row r="50">
          <cell r="B50">
            <v>47</v>
          </cell>
          <cell r="C50">
            <v>22</v>
          </cell>
          <cell r="D50">
            <v>62</v>
          </cell>
        </row>
        <row r="51">
          <cell r="B51">
            <v>48</v>
          </cell>
          <cell r="C51">
            <v>21</v>
          </cell>
          <cell r="D51">
            <v>61</v>
          </cell>
        </row>
        <row r="52">
          <cell r="B52">
            <v>49</v>
          </cell>
          <cell r="C52">
            <v>21</v>
          </cell>
          <cell r="D52">
            <v>60</v>
          </cell>
        </row>
        <row r="53">
          <cell r="B53">
            <v>50</v>
          </cell>
          <cell r="C53">
            <v>20</v>
          </cell>
          <cell r="D53">
            <v>59</v>
          </cell>
        </row>
        <row r="54">
          <cell r="B54">
            <v>51</v>
          </cell>
          <cell r="C54">
            <v>20</v>
          </cell>
          <cell r="D54">
            <v>58</v>
          </cell>
        </row>
        <row r="55">
          <cell r="B55">
            <v>52</v>
          </cell>
          <cell r="C55">
            <v>20</v>
          </cell>
          <cell r="D55">
            <v>56</v>
          </cell>
        </row>
        <row r="56">
          <cell r="B56">
            <v>53</v>
          </cell>
          <cell r="C56">
            <v>19</v>
          </cell>
          <cell r="D56">
            <v>55</v>
          </cell>
        </row>
        <row r="57">
          <cell r="B57">
            <v>54</v>
          </cell>
          <cell r="C57">
            <v>19</v>
          </cell>
          <cell r="D57">
            <v>54</v>
          </cell>
        </row>
        <row r="58">
          <cell r="B58">
            <v>55</v>
          </cell>
          <cell r="C58">
            <v>19</v>
          </cell>
          <cell r="D58">
            <v>54</v>
          </cell>
        </row>
        <row r="59">
          <cell r="B59">
            <v>56</v>
          </cell>
          <cell r="C59">
            <v>18</v>
          </cell>
          <cell r="D59">
            <v>53</v>
          </cell>
        </row>
        <row r="60">
          <cell r="B60">
            <v>57</v>
          </cell>
          <cell r="C60">
            <v>18</v>
          </cell>
          <cell r="D60">
            <v>52</v>
          </cell>
        </row>
        <row r="61">
          <cell r="B61">
            <v>58</v>
          </cell>
          <cell r="C61">
            <v>18</v>
          </cell>
          <cell r="D61">
            <v>51</v>
          </cell>
        </row>
        <row r="62">
          <cell r="B62">
            <v>59</v>
          </cell>
          <cell r="C62">
            <v>17</v>
          </cell>
          <cell r="D62">
            <v>50</v>
          </cell>
        </row>
        <row r="63">
          <cell r="B63">
            <v>60</v>
          </cell>
          <cell r="C63">
            <v>17</v>
          </cell>
          <cell r="D63">
            <v>49</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http://cafe.daum.net/transtax/R8Xs/49" TargetMode="External"/><Relationship Id="rId7" Type="http://schemas.openxmlformats.org/officeDocument/2006/relationships/comments" Target="../comments6.xml"/><Relationship Id="rId2" Type="http://schemas.openxmlformats.org/officeDocument/2006/relationships/hyperlink" Target="http://cafe.daum.net/transtax/R8Xs/44" TargetMode="External"/><Relationship Id="rId1" Type="http://schemas.openxmlformats.org/officeDocument/2006/relationships/hyperlink" Target="http://cafe.daum.net/transtax/R8Xs/39" TargetMode="External"/><Relationship Id="rId6" Type="http://schemas.openxmlformats.org/officeDocument/2006/relationships/vmlDrawing" Target="../drawings/vmlDrawing6.vml"/><Relationship Id="rId5" Type="http://schemas.openxmlformats.org/officeDocument/2006/relationships/printerSettings" Target="../printerSettings/printerSettings5.bin"/><Relationship Id="rId4" Type="http://schemas.openxmlformats.org/officeDocument/2006/relationships/hyperlink" Target="http://cafe.daum.net/transtax/R8Xs/44"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cafe.daum.net/transtax/R8Xs/26"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http://www.blue-cat.kr/"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cafe.daum.net/transtax/CUf2/224"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hyperlink" Target="http://biz.mk.co.kr/mk_column_view.php?type=tax&amp;uid=321178" TargetMode="External"/><Relationship Id="rId1" Type="http://schemas.openxmlformats.org/officeDocument/2006/relationships/hyperlink" Target="http://taxtimes.co.kr/hous01.htm?r_id=216236"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27AB-E015-4DDC-966F-0008960B0171}">
  <sheetPr>
    <tabColor rgb="FF002060"/>
  </sheetPr>
  <dimension ref="A1:IV90"/>
  <sheetViews>
    <sheetView showGridLines="0" topLeftCell="F4" workbookViewId="0">
      <selection activeCell="I22" sqref="I22"/>
    </sheetView>
  </sheetViews>
  <sheetFormatPr defaultRowHeight="13.5"/>
  <cols>
    <col min="1" max="4" width="9" style="258"/>
    <col min="5" max="5" width="15" style="258" customWidth="1"/>
    <col min="6" max="6" width="23.125" style="258" customWidth="1"/>
    <col min="7" max="7" width="13.75" style="258" customWidth="1"/>
    <col min="8" max="8" width="16.25" style="258" bestFit="1" customWidth="1"/>
    <col min="9" max="92" width="13.75" style="258" customWidth="1"/>
    <col min="93" max="261" width="9" style="258"/>
    <col min="262" max="262" width="23.125" style="258" customWidth="1"/>
    <col min="263" max="348" width="13.75" style="258" customWidth="1"/>
    <col min="349" max="517" width="9" style="258"/>
    <col min="518" max="518" width="23.125" style="258" customWidth="1"/>
    <col min="519" max="604" width="13.75" style="258" customWidth="1"/>
    <col min="605" max="773" width="9" style="258"/>
    <col min="774" max="774" width="23.125" style="258" customWidth="1"/>
    <col min="775" max="860" width="13.75" style="258" customWidth="1"/>
    <col min="861" max="1029" width="9" style="258"/>
    <col min="1030" max="1030" width="23.125" style="258" customWidth="1"/>
    <col min="1031" max="1116" width="13.75" style="258" customWidth="1"/>
    <col min="1117" max="1285" width="9" style="258"/>
    <col min="1286" max="1286" width="23.125" style="258" customWidth="1"/>
    <col min="1287" max="1372" width="13.75" style="258" customWidth="1"/>
    <col min="1373" max="1541" width="9" style="258"/>
    <col min="1542" max="1542" width="23.125" style="258" customWidth="1"/>
    <col min="1543" max="1628" width="13.75" style="258" customWidth="1"/>
    <col min="1629" max="1797" width="9" style="258"/>
    <col min="1798" max="1798" width="23.125" style="258" customWidth="1"/>
    <col min="1799" max="1884" width="13.75" style="258" customWidth="1"/>
    <col min="1885" max="2053" width="9" style="258"/>
    <col min="2054" max="2054" width="23.125" style="258" customWidth="1"/>
    <col min="2055" max="2140" width="13.75" style="258" customWidth="1"/>
    <col min="2141" max="2309" width="9" style="258"/>
    <col min="2310" max="2310" width="23.125" style="258" customWidth="1"/>
    <col min="2311" max="2396" width="13.75" style="258" customWidth="1"/>
    <col min="2397" max="2565" width="9" style="258"/>
    <col min="2566" max="2566" width="23.125" style="258" customWidth="1"/>
    <col min="2567" max="2652" width="13.75" style="258" customWidth="1"/>
    <col min="2653" max="2821" width="9" style="258"/>
    <col min="2822" max="2822" width="23.125" style="258" customWidth="1"/>
    <col min="2823" max="2908" width="13.75" style="258" customWidth="1"/>
    <col min="2909" max="3077" width="9" style="258"/>
    <col min="3078" max="3078" width="23.125" style="258" customWidth="1"/>
    <col min="3079" max="3164" width="13.75" style="258" customWidth="1"/>
    <col min="3165" max="3333" width="9" style="258"/>
    <col min="3334" max="3334" width="23.125" style="258" customWidth="1"/>
    <col min="3335" max="3420" width="13.75" style="258" customWidth="1"/>
    <col min="3421" max="3589" width="9" style="258"/>
    <col min="3590" max="3590" width="23.125" style="258" customWidth="1"/>
    <col min="3591" max="3676" width="13.75" style="258" customWidth="1"/>
    <col min="3677" max="3845" width="9" style="258"/>
    <col min="3846" max="3846" width="23.125" style="258" customWidth="1"/>
    <col min="3847" max="3932" width="13.75" style="258" customWidth="1"/>
    <col min="3933" max="4101" width="9" style="258"/>
    <col min="4102" max="4102" width="23.125" style="258" customWidth="1"/>
    <col min="4103" max="4188" width="13.75" style="258" customWidth="1"/>
    <col min="4189" max="4357" width="9" style="258"/>
    <col min="4358" max="4358" width="23.125" style="258" customWidth="1"/>
    <col min="4359" max="4444" width="13.75" style="258" customWidth="1"/>
    <col min="4445" max="4613" width="9" style="258"/>
    <col min="4614" max="4614" width="23.125" style="258" customWidth="1"/>
    <col min="4615" max="4700" width="13.75" style="258" customWidth="1"/>
    <col min="4701" max="4869" width="9" style="258"/>
    <col min="4870" max="4870" width="23.125" style="258" customWidth="1"/>
    <col min="4871" max="4956" width="13.75" style="258" customWidth="1"/>
    <col min="4957" max="5125" width="9" style="258"/>
    <col min="5126" max="5126" width="23.125" style="258" customWidth="1"/>
    <col min="5127" max="5212" width="13.75" style="258" customWidth="1"/>
    <col min="5213" max="5381" width="9" style="258"/>
    <col min="5382" max="5382" width="23.125" style="258" customWidth="1"/>
    <col min="5383" max="5468" width="13.75" style="258" customWidth="1"/>
    <col min="5469" max="5637" width="9" style="258"/>
    <col min="5638" max="5638" width="23.125" style="258" customWidth="1"/>
    <col min="5639" max="5724" width="13.75" style="258" customWidth="1"/>
    <col min="5725" max="5893" width="9" style="258"/>
    <col min="5894" max="5894" width="23.125" style="258" customWidth="1"/>
    <col min="5895" max="5980" width="13.75" style="258" customWidth="1"/>
    <col min="5981" max="6149" width="9" style="258"/>
    <col min="6150" max="6150" width="23.125" style="258" customWidth="1"/>
    <col min="6151" max="6236" width="13.75" style="258" customWidth="1"/>
    <col min="6237" max="6405" width="9" style="258"/>
    <col min="6406" max="6406" width="23.125" style="258" customWidth="1"/>
    <col min="6407" max="6492" width="13.75" style="258" customWidth="1"/>
    <col min="6493" max="6661" width="9" style="258"/>
    <col min="6662" max="6662" width="23.125" style="258" customWidth="1"/>
    <col min="6663" max="6748" width="13.75" style="258" customWidth="1"/>
    <col min="6749" max="6917" width="9" style="258"/>
    <col min="6918" max="6918" width="23.125" style="258" customWidth="1"/>
    <col min="6919" max="7004" width="13.75" style="258" customWidth="1"/>
    <col min="7005" max="7173" width="9" style="258"/>
    <col min="7174" max="7174" width="23.125" style="258" customWidth="1"/>
    <col min="7175" max="7260" width="13.75" style="258" customWidth="1"/>
    <col min="7261" max="7429" width="9" style="258"/>
    <col min="7430" max="7430" width="23.125" style="258" customWidth="1"/>
    <col min="7431" max="7516" width="13.75" style="258" customWidth="1"/>
    <col min="7517" max="7685" width="9" style="258"/>
    <col min="7686" max="7686" width="23.125" style="258" customWidth="1"/>
    <col min="7687" max="7772" width="13.75" style="258" customWidth="1"/>
    <col min="7773" max="7941" width="9" style="258"/>
    <col min="7942" max="7942" width="23.125" style="258" customWidth="1"/>
    <col min="7943" max="8028" width="13.75" style="258" customWidth="1"/>
    <col min="8029" max="8197" width="9" style="258"/>
    <col min="8198" max="8198" width="23.125" style="258" customWidth="1"/>
    <col min="8199" max="8284" width="13.75" style="258" customWidth="1"/>
    <col min="8285" max="8453" width="9" style="258"/>
    <col min="8454" max="8454" width="23.125" style="258" customWidth="1"/>
    <col min="8455" max="8540" width="13.75" style="258" customWidth="1"/>
    <col min="8541" max="8709" width="9" style="258"/>
    <col min="8710" max="8710" width="23.125" style="258" customWidth="1"/>
    <col min="8711" max="8796" width="13.75" style="258" customWidth="1"/>
    <col min="8797" max="8965" width="9" style="258"/>
    <col min="8966" max="8966" width="23.125" style="258" customWidth="1"/>
    <col min="8967" max="9052" width="13.75" style="258" customWidth="1"/>
    <col min="9053" max="9221" width="9" style="258"/>
    <col min="9222" max="9222" width="23.125" style="258" customWidth="1"/>
    <col min="9223" max="9308" width="13.75" style="258" customWidth="1"/>
    <col min="9309" max="9477" width="9" style="258"/>
    <col min="9478" max="9478" width="23.125" style="258" customWidth="1"/>
    <col min="9479" max="9564" width="13.75" style="258" customWidth="1"/>
    <col min="9565" max="9733" width="9" style="258"/>
    <col min="9734" max="9734" width="23.125" style="258" customWidth="1"/>
    <col min="9735" max="9820" width="13.75" style="258" customWidth="1"/>
    <col min="9821" max="9989" width="9" style="258"/>
    <col min="9990" max="9990" width="23.125" style="258" customWidth="1"/>
    <col min="9991" max="10076" width="13.75" style="258" customWidth="1"/>
    <col min="10077" max="10245" width="9" style="258"/>
    <col min="10246" max="10246" width="23.125" style="258" customWidth="1"/>
    <col min="10247" max="10332" width="13.75" style="258" customWidth="1"/>
    <col min="10333" max="10501" width="9" style="258"/>
    <col min="10502" max="10502" width="23.125" style="258" customWidth="1"/>
    <col min="10503" max="10588" width="13.75" style="258" customWidth="1"/>
    <col min="10589" max="10757" width="9" style="258"/>
    <col min="10758" max="10758" width="23.125" style="258" customWidth="1"/>
    <col min="10759" max="10844" width="13.75" style="258" customWidth="1"/>
    <col min="10845" max="11013" width="9" style="258"/>
    <col min="11014" max="11014" width="23.125" style="258" customWidth="1"/>
    <col min="11015" max="11100" width="13.75" style="258" customWidth="1"/>
    <col min="11101" max="11269" width="9" style="258"/>
    <col min="11270" max="11270" width="23.125" style="258" customWidth="1"/>
    <col min="11271" max="11356" width="13.75" style="258" customWidth="1"/>
    <col min="11357" max="11525" width="9" style="258"/>
    <col min="11526" max="11526" width="23.125" style="258" customWidth="1"/>
    <col min="11527" max="11612" width="13.75" style="258" customWidth="1"/>
    <col min="11613" max="11781" width="9" style="258"/>
    <col min="11782" max="11782" width="23.125" style="258" customWidth="1"/>
    <col min="11783" max="11868" width="13.75" style="258" customWidth="1"/>
    <col min="11869" max="12037" width="9" style="258"/>
    <col min="12038" max="12038" width="23.125" style="258" customWidth="1"/>
    <col min="12039" max="12124" width="13.75" style="258" customWidth="1"/>
    <col min="12125" max="12293" width="9" style="258"/>
    <col min="12294" max="12294" width="23.125" style="258" customWidth="1"/>
    <col min="12295" max="12380" width="13.75" style="258" customWidth="1"/>
    <col min="12381" max="12549" width="9" style="258"/>
    <col min="12550" max="12550" width="23.125" style="258" customWidth="1"/>
    <col min="12551" max="12636" width="13.75" style="258" customWidth="1"/>
    <col min="12637" max="12805" width="9" style="258"/>
    <col min="12806" max="12806" width="23.125" style="258" customWidth="1"/>
    <col min="12807" max="12892" width="13.75" style="258" customWidth="1"/>
    <col min="12893" max="13061" width="9" style="258"/>
    <col min="13062" max="13062" width="23.125" style="258" customWidth="1"/>
    <col min="13063" max="13148" width="13.75" style="258" customWidth="1"/>
    <col min="13149" max="13317" width="9" style="258"/>
    <col min="13318" max="13318" width="23.125" style="258" customWidth="1"/>
    <col min="13319" max="13404" width="13.75" style="258" customWidth="1"/>
    <col min="13405" max="13573" width="9" style="258"/>
    <col min="13574" max="13574" width="23.125" style="258" customWidth="1"/>
    <col min="13575" max="13660" width="13.75" style="258" customWidth="1"/>
    <col min="13661" max="13829" width="9" style="258"/>
    <col min="13830" max="13830" width="23.125" style="258" customWidth="1"/>
    <col min="13831" max="13916" width="13.75" style="258" customWidth="1"/>
    <col min="13917" max="14085" width="9" style="258"/>
    <col min="14086" max="14086" width="23.125" style="258" customWidth="1"/>
    <col min="14087" max="14172" width="13.75" style="258" customWidth="1"/>
    <col min="14173" max="14341" width="9" style="258"/>
    <col min="14342" max="14342" width="23.125" style="258" customWidth="1"/>
    <col min="14343" max="14428" width="13.75" style="258" customWidth="1"/>
    <col min="14429" max="14597" width="9" style="258"/>
    <col min="14598" max="14598" width="23.125" style="258" customWidth="1"/>
    <col min="14599" max="14684" width="13.75" style="258" customWidth="1"/>
    <col min="14685" max="14853" width="9" style="258"/>
    <col min="14854" max="14854" width="23.125" style="258" customWidth="1"/>
    <col min="14855" max="14940" width="13.75" style="258" customWidth="1"/>
    <col min="14941" max="15109" width="9" style="258"/>
    <col min="15110" max="15110" width="23.125" style="258" customWidth="1"/>
    <col min="15111" max="15196" width="13.75" style="258" customWidth="1"/>
    <col min="15197" max="15365" width="9" style="258"/>
    <col min="15366" max="15366" width="23.125" style="258" customWidth="1"/>
    <col min="15367" max="15452" width="13.75" style="258" customWidth="1"/>
    <col min="15453" max="15621" width="9" style="258"/>
    <col min="15622" max="15622" width="23.125" style="258" customWidth="1"/>
    <col min="15623" max="15708" width="13.75" style="258" customWidth="1"/>
    <col min="15709" max="15877" width="9" style="258"/>
    <col min="15878" max="15878" width="23.125" style="258" customWidth="1"/>
    <col min="15879" max="15964" width="13.75" style="258" customWidth="1"/>
    <col min="15965" max="16133" width="9" style="258"/>
    <col min="16134" max="16134" width="23.125" style="258" customWidth="1"/>
    <col min="16135" max="16220" width="13.75" style="258" customWidth="1"/>
    <col min="16221" max="16384" width="9" style="258"/>
  </cols>
  <sheetData>
    <row r="1" spans="1:15">
      <c r="A1" s="258" t="s">
        <v>593</v>
      </c>
    </row>
    <row r="3" spans="1:15">
      <c r="A3" s="258" t="s">
        <v>594</v>
      </c>
    </row>
    <row r="4" spans="1:15">
      <c r="A4" s="258" t="s">
        <v>595</v>
      </c>
    </row>
    <row r="6" spans="1:15">
      <c r="A6" s="258" t="s">
        <v>596</v>
      </c>
    </row>
    <row r="7" spans="1:15">
      <c r="A7" s="258" t="s">
        <v>597</v>
      </c>
    </row>
    <row r="8" spans="1:15" ht="14.25" thickBot="1">
      <c r="A8" s="258" t="s">
        <v>598</v>
      </c>
      <c r="H8" s="258" t="s">
        <v>599</v>
      </c>
      <c r="L8" s="259" t="s">
        <v>600</v>
      </c>
    </row>
    <row r="9" spans="1:15">
      <c r="A9" s="258" t="s">
        <v>601</v>
      </c>
      <c r="H9" s="258" t="s">
        <v>602</v>
      </c>
      <c r="L9" s="260" t="s">
        <v>490</v>
      </c>
      <c r="M9" s="261">
        <v>42698</v>
      </c>
    </row>
    <row r="10" spans="1:15">
      <c r="A10" s="258" t="s">
        <v>603</v>
      </c>
      <c r="H10" s="258" t="s">
        <v>604</v>
      </c>
      <c r="L10" s="260" t="s">
        <v>605</v>
      </c>
      <c r="M10" s="262">
        <v>13000000</v>
      </c>
    </row>
    <row r="11" spans="1:15" ht="14.25" thickBot="1">
      <c r="A11" s="258" t="s">
        <v>606</v>
      </c>
      <c r="H11" s="258" t="s">
        <v>607</v>
      </c>
      <c r="K11" s="263" t="s">
        <v>608</v>
      </c>
      <c r="L11" s="260" t="s">
        <v>609</v>
      </c>
      <c r="M11" s="264">
        <v>11570000</v>
      </c>
      <c r="N11" s="265">
        <f>M11/M10</f>
        <v>0.89</v>
      </c>
      <c r="O11" s="258" t="s">
        <v>610</v>
      </c>
    </row>
    <row r="12" spans="1:15" ht="14.25" thickBot="1">
      <c r="A12" s="258" t="s">
        <v>611</v>
      </c>
      <c r="H12" s="258" t="s">
        <v>612</v>
      </c>
      <c r="L12" s="266" t="s">
        <v>613</v>
      </c>
      <c r="M12" s="267">
        <f>M10-M11</f>
        <v>1430000</v>
      </c>
      <c r="N12" s="268">
        <f>M12/M10</f>
        <v>0.11</v>
      </c>
    </row>
    <row r="13" spans="1:15" ht="14.25" thickBot="1">
      <c r="A13" s="258" t="s">
        <v>614</v>
      </c>
      <c r="L13" s="260" t="s">
        <v>615</v>
      </c>
      <c r="M13" s="269" t="s">
        <v>616</v>
      </c>
      <c r="N13" s="270">
        <v>5</v>
      </c>
    </row>
    <row r="14" spans="1:15" ht="18.75">
      <c r="H14" s="271" t="s">
        <v>617</v>
      </c>
    </row>
    <row r="15" spans="1:15">
      <c r="A15" s="258" t="s">
        <v>618</v>
      </c>
      <c r="F15" s="272"/>
      <c r="H15" s="273" t="s">
        <v>619</v>
      </c>
    </row>
    <row r="16" spans="1:15">
      <c r="F16" s="272"/>
    </row>
    <row r="17" spans="1:256">
      <c r="A17" s="344" t="s">
        <v>620</v>
      </c>
      <c r="B17" s="344"/>
      <c r="C17" s="344"/>
      <c r="D17" s="344"/>
      <c r="E17" s="344"/>
      <c r="F17" s="344"/>
      <c r="G17" s="344" t="s">
        <v>621</v>
      </c>
      <c r="H17" s="274">
        <v>12</v>
      </c>
      <c r="L17" s="275"/>
      <c r="O17" s="275"/>
    </row>
    <row r="18" spans="1:256">
      <c r="A18" s="344"/>
      <c r="B18" s="344"/>
      <c r="C18" s="344"/>
      <c r="D18" s="344"/>
      <c r="E18" s="344"/>
      <c r="F18" s="344"/>
      <c r="G18" s="344"/>
      <c r="H18" s="276" t="s">
        <v>622</v>
      </c>
    </row>
    <row r="20" spans="1:256" ht="18.75">
      <c r="A20" s="277" t="s">
        <v>623</v>
      </c>
      <c r="H20" s="271" t="s">
        <v>617</v>
      </c>
    </row>
    <row r="21" spans="1:256" ht="14.25" thickBot="1">
      <c r="A21" s="278" t="s">
        <v>624</v>
      </c>
      <c r="B21" s="279" t="s">
        <v>625</v>
      </c>
      <c r="C21" s="279" t="s">
        <v>626</v>
      </c>
      <c r="G21" s="280" t="s">
        <v>627</v>
      </c>
      <c r="H21" s="281" t="s">
        <v>628</v>
      </c>
      <c r="I21" s="281" t="s">
        <v>629</v>
      </c>
      <c r="J21" s="281" t="s">
        <v>624</v>
      </c>
      <c r="K21" s="280" t="s">
        <v>630</v>
      </c>
      <c r="L21" s="280" t="s">
        <v>631</v>
      </c>
      <c r="M21" s="282" t="s">
        <v>632</v>
      </c>
      <c r="N21" s="283"/>
      <c r="O21" s="284"/>
      <c r="P21" s="285"/>
    </row>
    <row r="22" spans="1:256" ht="15" thickTop="1" thickBot="1">
      <c r="A22" s="286" t="s">
        <v>633</v>
      </c>
      <c r="B22" s="287" t="s">
        <v>634</v>
      </c>
      <c r="C22" s="287" t="s">
        <v>634</v>
      </c>
      <c r="D22" s="258" t="s">
        <v>635</v>
      </c>
      <c r="F22" s="288" t="s">
        <v>636</v>
      </c>
      <c r="G22" s="289" t="s">
        <v>625</v>
      </c>
      <c r="H22" s="290">
        <v>44013</v>
      </c>
      <c r="I22" s="291">
        <v>68000000</v>
      </c>
      <c r="J22" s="292">
        <v>5</v>
      </c>
      <c r="K22" s="293">
        <f>VLOOKUP(J22,$A$23:$C$81,2)/1000</f>
        <v>0.2</v>
      </c>
      <c r="L22" s="294"/>
      <c r="M22" s="295">
        <f>I22+SUM(G27:BN27)</f>
        <v>68000000</v>
      </c>
      <c r="O22" s="275"/>
      <c r="P22" s="296"/>
    </row>
    <row r="23" spans="1:256" ht="14.25" thickTop="1">
      <c r="A23" s="286">
        <v>2</v>
      </c>
      <c r="B23" s="287">
        <v>500</v>
      </c>
      <c r="C23" s="287">
        <v>777</v>
      </c>
      <c r="D23" s="258" t="s">
        <v>637</v>
      </c>
    </row>
    <row r="24" spans="1:256">
      <c r="A24" s="286">
        <v>3</v>
      </c>
      <c r="B24" s="287">
        <v>333</v>
      </c>
      <c r="C24" s="287">
        <v>632</v>
      </c>
      <c r="D24" s="258" t="s">
        <v>638</v>
      </c>
      <c r="F24" s="345" t="s">
        <v>639</v>
      </c>
      <c r="G24" s="297" t="s">
        <v>640</v>
      </c>
      <c r="H24" s="297">
        <v>2</v>
      </c>
      <c r="I24" s="297">
        <f>H24+1</f>
        <v>3</v>
      </c>
      <c r="J24" s="297">
        <f t="shared" ref="J24:BN25" si="0">I24+1</f>
        <v>4</v>
      </c>
      <c r="K24" s="297">
        <f t="shared" si="0"/>
        <v>5</v>
      </c>
      <c r="L24" s="297">
        <f t="shared" si="0"/>
        <v>6</v>
      </c>
      <c r="M24" s="297">
        <f t="shared" si="0"/>
        <v>7</v>
      </c>
      <c r="N24" s="297">
        <f t="shared" si="0"/>
        <v>8</v>
      </c>
      <c r="O24" s="297">
        <f t="shared" si="0"/>
        <v>9</v>
      </c>
      <c r="P24" s="297">
        <f t="shared" si="0"/>
        <v>10</v>
      </c>
      <c r="Q24" s="297">
        <f t="shared" si="0"/>
        <v>11</v>
      </c>
      <c r="R24" s="297">
        <f t="shared" si="0"/>
        <v>12</v>
      </c>
      <c r="S24" s="297">
        <f t="shared" si="0"/>
        <v>13</v>
      </c>
      <c r="T24" s="297">
        <f t="shared" si="0"/>
        <v>14</v>
      </c>
      <c r="U24" s="297">
        <f t="shared" si="0"/>
        <v>15</v>
      </c>
      <c r="V24" s="297">
        <f t="shared" si="0"/>
        <v>16</v>
      </c>
      <c r="W24" s="297">
        <f t="shared" si="0"/>
        <v>17</v>
      </c>
      <c r="X24" s="297">
        <f t="shared" si="0"/>
        <v>18</v>
      </c>
      <c r="Y24" s="297">
        <f t="shared" si="0"/>
        <v>19</v>
      </c>
      <c r="Z24" s="297">
        <f t="shared" si="0"/>
        <v>20</v>
      </c>
      <c r="AA24" s="297">
        <f t="shared" si="0"/>
        <v>21</v>
      </c>
      <c r="AB24" s="297">
        <f t="shared" si="0"/>
        <v>22</v>
      </c>
      <c r="AC24" s="297">
        <f t="shared" si="0"/>
        <v>23</v>
      </c>
      <c r="AD24" s="297">
        <f t="shared" si="0"/>
        <v>24</v>
      </c>
      <c r="AE24" s="297">
        <f t="shared" si="0"/>
        <v>25</v>
      </c>
      <c r="AF24" s="297">
        <f t="shared" si="0"/>
        <v>26</v>
      </c>
      <c r="AG24" s="297">
        <f t="shared" si="0"/>
        <v>27</v>
      </c>
      <c r="AH24" s="297">
        <f t="shared" si="0"/>
        <v>28</v>
      </c>
      <c r="AI24" s="297">
        <f t="shared" si="0"/>
        <v>29</v>
      </c>
      <c r="AJ24" s="297">
        <f t="shared" si="0"/>
        <v>30</v>
      </c>
      <c r="AK24" s="297">
        <f t="shared" si="0"/>
        <v>31</v>
      </c>
      <c r="AL24" s="297">
        <f t="shared" si="0"/>
        <v>32</v>
      </c>
      <c r="AM24" s="297">
        <f t="shared" si="0"/>
        <v>33</v>
      </c>
      <c r="AN24" s="297">
        <f t="shared" si="0"/>
        <v>34</v>
      </c>
      <c r="AO24" s="297">
        <f t="shared" si="0"/>
        <v>35</v>
      </c>
      <c r="AP24" s="297">
        <f t="shared" si="0"/>
        <v>36</v>
      </c>
      <c r="AQ24" s="297">
        <f t="shared" si="0"/>
        <v>37</v>
      </c>
      <c r="AR24" s="297">
        <f t="shared" si="0"/>
        <v>38</v>
      </c>
      <c r="AS24" s="297">
        <f t="shared" si="0"/>
        <v>39</v>
      </c>
      <c r="AT24" s="297">
        <f t="shared" si="0"/>
        <v>40</v>
      </c>
      <c r="AU24" s="297">
        <f t="shared" si="0"/>
        <v>41</v>
      </c>
      <c r="AV24" s="297">
        <f t="shared" si="0"/>
        <v>42</v>
      </c>
      <c r="AW24" s="297">
        <f t="shared" si="0"/>
        <v>43</v>
      </c>
      <c r="AX24" s="297">
        <f t="shared" si="0"/>
        <v>44</v>
      </c>
      <c r="AY24" s="297">
        <f t="shared" si="0"/>
        <v>45</v>
      </c>
      <c r="AZ24" s="297">
        <f t="shared" si="0"/>
        <v>46</v>
      </c>
      <c r="BA24" s="297">
        <f t="shared" si="0"/>
        <v>47</v>
      </c>
      <c r="BB24" s="297">
        <f t="shared" si="0"/>
        <v>48</v>
      </c>
      <c r="BC24" s="297">
        <f t="shared" si="0"/>
        <v>49</v>
      </c>
      <c r="BD24" s="297">
        <f t="shared" si="0"/>
        <v>50</v>
      </c>
      <c r="BE24" s="297">
        <f t="shared" si="0"/>
        <v>51</v>
      </c>
      <c r="BF24" s="297">
        <f t="shared" si="0"/>
        <v>52</v>
      </c>
      <c r="BG24" s="297">
        <f t="shared" si="0"/>
        <v>53</v>
      </c>
      <c r="BH24" s="297">
        <f t="shared" si="0"/>
        <v>54</v>
      </c>
      <c r="BI24" s="297">
        <f t="shared" si="0"/>
        <v>55</v>
      </c>
      <c r="BJ24" s="297">
        <f t="shared" si="0"/>
        <v>56</v>
      </c>
      <c r="BK24" s="297">
        <f t="shared" si="0"/>
        <v>57</v>
      </c>
      <c r="BL24" s="297">
        <f t="shared" si="0"/>
        <v>58</v>
      </c>
      <c r="BM24" s="297">
        <f t="shared" si="0"/>
        <v>59</v>
      </c>
      <c r="BN24" s="297">
        <f t="shared" si="0"/>
        <v>60</v>
      </c>
    </row>
    <row r="25" spans="1:256" ht="14.25" thickBot="1">
      <c r="A25" s="286">
        <v>4</v>
      </c>
      <c r="B25" s="287">
        <v>250</v>
      </c>
      <c r="C25" s="287">
        <v>528</v>
      </c>
      <c r="F25" s="345"/>
      <c r="G25" s="298" t="str">
        <f>TEXT(H22,"YYYY")</f>
        <v>2020</v>
      </c>
      <c r="H25" s="297">
        <f>G25+1</f>
        <v>2021</v>
      </c>
      <c r="I25" s="297">
        <f t="shared" ref="I25:BD25" si="1">H25+1</f>
        <v>2022</v>
      </c>
      <c r="J25" s="297">
        <f t="shared" si="1"/>
        <v>2023</v>
      </c>
      <c r="K25" s="297">
        <f t="shared" si="1"/>
        <v>2024</v>
      </c>
      <c r="L25" s="297">
        <f t="shared" si="1"/>
        <v>2025</v>
      </c>
      <c r="M25" s="297">
        <f t="shared" si="1"/>
        <v>2026</v>
      </c>
      <c r="N25" s="297">
        <f t="shared" si="1"/>
        <v>2027</v>
      </c>
      <c r="O25" s="297">
        <f t="shared" si="1"/>
        <v>2028</v>
      </c>
      <c r="P25" s="297">
        <f t="shared" si="1"/>
        <v>2029</v>
      </c>
      <c r="Q25" s="297">
        <f t="shared" si="1"/>
        <v>2030</v>
      </c>
      <c r="R25" s="297">
        <f t="shared" si="1"/>
        <v>2031</v>
      </c>
      <c r="S25" s="297">
        <f t="shared" si="1"/>
        <v>2032</v>
      </c>
      <c r="T25" s="297">
        <f t="shared" si="1"/>
        <v>2033</v>
      </c>
      <c r="U25" s="297">
        <f t="shared" si="1"/>
        <v>2034</v>
      </c>
      <c r="V25" s="297">
        <f t="shared" si="1"/>
        <v>2035</v>
      </c>
      <c r="W25" s="297">
        <f t="shared" si="1"/>
        <v>2036</v>
      </c>
      <c r="X25" s="297">
        <f t="shared" si="1"/>
        <v>2037</v>
      </c>
      <c r="Y25" s="297">
        <f t="shared" si="1"/>
        <v>2038</v>
      </c>
      <c r="Z25" s="297">
        <f t="shared" si="1"/>
        <v>2039</v>
      </c>
      <c r="AA25" s="297">
        <f t="shared" si="1"/>
        <v>2040</v>
      </c>
      <c r="AB25" s="297">
        <f t="shared" si="1"/>
        <v>2041</v>
      </c>
      <c r="AC25" s="297">
        <f t="shared" si="1"/>
        <v>2042</v>
      </c>
      <c r="AD25" s="297">
        <f t="shared" si="1"/>
        <v>2043</v>
      </c>
      <c r="AE25" s="297">
        <f t="shared" si="1"/>
        <v>2044</v>
      </c>
      <c r="AF25" s="297">
        <f t="shared" si="1"/>
        <v>2045</v>
      </c>
      <c r="AG25" s="297">
        <f t="shared" si="1"/>
        <v>2046</v>
      </c>
      <c r="AH25" s="297">
        <f t="shared" si="1"/>
        <v>2047</v>
      </c>
      <c r="AI25" s="297">
        <f t="shared" si="1"/>
        <v>2048</v>
      </c>
      <c r="AJ25" s="297">
        <f t="shared" si="1"/>
        <v>2049</v>
      </c>
      <c r="AK25" s="297">
        <f t="shared" si="1"/>
        <v>2050</v>
      </c>
      <c r="AL25" s="297">
        <f t="shared" si="1"/>
        <v>2051</v>
      </c>
      <c r="AM25" s="297">
        <f t="shared" si="1"/>
        <v>2052</v>
      </c>
      <c r="AN25" s="297">
        <f t="shared" si="1"/>
        <v>2053</v>
      </c>
      <c r="AO25" s="297">
        <f t="shared" si="1"/>
        <v>2054</v>
      </c>
      <c r="AP25" s="297">
        <f t="shared" si="1"/>
        <v>2055</v>
      </c>
      <c r="AQ25" s="297">
        <f t="shared" si="1"/>
        <v>2056</v>
      </c>
      <c r="AR25" s="297">
        <f t="shared" si="1"/>
        <v>2057</v>
      </c>
      <c r="AS25" s="297">
        <f t="shared" si="1"/>
        <v>2058</v>
      </c>
      <c r="AT25" s="297">
        <f t="shared" si="1"/>
        <v>2059</v>
      </c>
      <c r="AU25" s="297">
        <f t="shared" si="1"/>
        <v>2060</v>
      </c>
      <c r="AV25" s="297">
        <f t="shared" si="1"/>
        <v>2061</v>
      </c>
      <c r="AW25" s="297">
        <f t="shared" si="1"/>
        <v>2062</v>
      </c>
      <c r="AX25" s="297">
        <f t="shared" si="1"/>
        <v>2063</v>
      </c>
      <c r="AY25" s="297">
        <f t="shared" si="1"/>
        <v>2064</v>
      </c>
      <c r="AZ25" s="297">
        <f t="shared" si="1"/>
        <v>2065</v>
      </c>
      <c r="BA25" s="297">
        <f t="shared" si="1"/>
        <v>2066</v>
      </c>
      <c r="BB25" s="297">
        <f t="shared" si="1"/>
        <v>2067</v>
      </c>
      <c r="BC25" s="297">
        <f t="shared" si="1"/>
        <v>2068</v>
      </c>
      <c r="BD25" s="297">
        <f t="shared" si="1"/>
        <v>2069</v>
      </c>
      <c r="BE25" s="297">
        <f t="shared" si="0"/>
        <v>2070</v>
      </c>
      <c r="BF25" s="297">
        <f t="shared" si="0"/>
        <v>2071</v>
      </c>
      <c r="BG25" s="297">
        <f t="shared" si="0"/>
        <v>2072</v>
      </c>
      <c r="BH25" s="297">
        <f t="shared" si="0"/>
        <v>2073</v>
      </c>
      <c r="BI25" s="297">
        <f t="shared" si="0"/>
        <v>2074</v>
      </c>
      <c r="BJ25" s="297">
        <f t="shared" si="0"/>
        <v>2075</v>
      </c>
      <c r="BK25" s="297">
        <f t="shared" si="0"/>
        <v>2076</v>
      </c>
      <c r="BL25" s="297">
        <f t="shared" si="0"/>
        <v>2077</v>
      </c>
      <c r="BM25" s="297">
        <f t="shared" si="0"/>
        <v>2078</v>
      </c>
      <c r="BN25" s="297">
        <f t="shared" si="0"/>
        <v>2079</v>
      </c>
    </row>
    <row r="26" spans="1:256">
      <c r="A26" s="286">
        <v>5</v>
      </c>
      <c r="B26" s="287">
        <v>200</v>
      </c>
      <c r="C26" s="287">
        <v>451</v>
      </c>
      <c r="F26" s="299" t="s">
        <v>641</v>
      </c>
      <c r="G26" s="300">
        <f>IF(AND(L22&lt;&gt;"",TEXT(L22,"yyyy")=G25),MONTH(L22)-MONTH(H22)+1,12-MONTH(H22)+1)</f>
        <v>6</v>
      </c>
      <c r="H26" s="301">
        <f>IF(OR($L$22="",VALUE(TEXT($L$22,"yyyy"))&gt;H$25),12,IF((VALUE(TEXT($L$22,"yyyy"))=H$25),TEXT($L$22,"m"),0))</f>
        <v>12</v>
      </c>
      <c r="I26" s="301">
        <f t="shared" ref="I26:BN26" si="2">IF(OR($L$22="",VALUE(TEXT($L$22,"yyyy"))&gt;I$25),12,IF((VALUE(TEXT($L$22,"yyyy"))=I$25),TEXT($L$22,"m"),0))</f>
        <v>12</v>
      </c>
      <c r="J26" s="301">
        <f t="shared" si="2"/>
        <v>12</v>
      </c>
      <c r="K26" s="301">
        <f t="shared" si="2"/>
        <v>12</v>
      </c>
      <c r="L26" s="301">
        <f t="shared" si="2"/>
        <v>12</v>
      </c>
      <c r="M26" s="301">
        <f t="shared" si="2"/>
        <v>12</v>
      </c>
      <c r="N26" s="301">
        <f t="shared" si="2"/>
        <v>12</v>
      </c>
      <c r="O26" s="301">
        <f t="shared" si="2"/>
        <v>12</v>
      </c>
      <c r="P26" s="301">
        <f t="shared" si="2"/>
        <v>12</v>
      </c>
      <c r="Q26" s="301">
        <f t="shared" si="2"/>
        <v>12</v>
      </c>
      <c r="R26" s="301">
        <f t="shared" si="2"/>
        <v>12</v>
      </c>
      <c r="S26" s="301">
        <f t="shared" si="2"/>
        <v>12</v>
      </c>
      <c r="T26" s="301">
        <f t="shared" si="2"/>
        <v>12</v>
      </c>
      <c r="U26" s="301">
        <f t="shared" si="2"/>
        <v>12</v>
      </c>
      <c r="V26" s="301">
        <f t="shared" si="2"/>
        <v>12</v>
      </c>
      <c r="W26" s="301">
        <f t="shared" si="2"/>
        <v>12</v>
      </c>
      <c r="X26" s="301">
        <f t="shared" si="2"/>
        <v>12</v>
      </c>
      <c r="Y26" s="301">
        <f t="shared" si="2"/>
        <v>12</v>
      </c>
      <c r="Z26" s="301">
        <f t="shared" si="2"/>
        <v>12</v>
      </c>
      <c r="AA26" s="301">
        <f t="shared" si="2"/>
        <v>12</v>
      </c>
      <c r="AB26" s="301">
        <f t="shared" si="2"/>
        <v>12</v>
      </c>
      <c r="AC26" s="301">
        <f t="shared" si="2"/>
        <v>12</v>
      </c>
      <c r="AD26" s="301">
        <f t="shared" si="2"/>
        <v>12</v>
      </c>
      <c r="AE26" s="301">
        <f t="shared" si="2"/>
        <v>12</v>
      </c>
      <c r="AF26" s="301">
        <f t="shared" si="2"/>
        <v>12</v>
      </c>
      <c r="AG26" s="301">
        <f t="shared" si="2"/>
        <v>12</v>
      </c>
      <c r="AH26" s="301">
        <f t="shared" si="2"/>
        <v>12</v>
      </c>
      <c r="AI26" s="301">
        <f t="shared" si="2"/>
        <v>12</v>
      </c>
      <c r="AJ26" s="301">
        <f t="shared" si="2"/>
        <v>12</v>
      </c>
      <c r="AK26" s="301">
        <f t="shared" si="2"/>
        <v>12</v>
      </c>
      <c r="AL26" s="301">
        <f t="shared" si="2"/>
        <v>12</v>
      </c>
      <c r="AM26" s="301">
        <f t="shared" si="2"/>
        <v>12</v>
      </c>
      <c r="AN26" s="301">
        <f t="shared" si="2"/>
        <v>12</v>
      </c>
      <c r="AO26" s="301">
        <f t="shared" si="2"/>
        <v>12</v>
      </c>
      <c r="AP26" s="301">
        <f t="shared" si="2"/>
        <v>12</v>
      </c>
      <c r="AQ26" s="301">
        <f t="shared" si="2"/>
        <v>12</v>
      </c>
      <c r="AR26" s="301">
        <f t="shared" si="2"/>
        <v>12</v>
      </c>
      <c r="AS26" s="301">
        <f t="shared" si="2"/>
        <v>12</v>
      </c>
      <c r="AT26" s="301">
        <f t="shared" si="2"/>
        <v>12</v>
      </c>
      <c r="AU26" s="301">
        <f t="shared" si="2"/>
        <v>12</v>
      </c>
      <c r="AV26" s="301">
        <f t="shared" si="2"/>
        <v>12</v>
      </c>
      <c r="AW26" s="301">
        <f t="shared" si="2"/>
        <v>12</v>
      </c>
      <c r="AX26" s="301">
        <f t="shared" si="2"/>
        <v>12</v>
      </c>
      <c r="AY26" s="301">
        <f t="shared" si="2"/>
        <v>12</v>
      </c>
      <c r="AZ26" s="301">
        <f t="shared" si="2"/>
        <v>12</v>
      </c>
      <c r="BA26" s="301">
        <f t="shared" si="2"/>
        <v>12</v>
      </c>
      <c r="BB26" s="301">
        <f t="shared" si="2"/>
        <v>12</v>
      </c>
      <c r="BC26" s="301">
        <f t="shared" si="2"/>
        <v>12</v>
      </c>
      <c r="BD26" s="301">
        <f t="shared" si="2"/>
        <v>12</v>
      </c>
      <c r="BE26" s="301">
        <f t="shared" si="2"/>
        <v>12</v>
      </c>
      <c r="BF26" s="301">
        <f t="shared" si="2"/>
        <v>12</v>
      </c>
      <c r="BG26" s="301">
        <f t="shared" si="2"/>
        <v>12</v>
      </c>
      <c r="BH26" s="301">
        <f t="shared" si="2"/>
        <v>12</v>
      </c>
      <c r="BI26" s="301">
        <f t="shared" si="2"/>
        <v>12</v>
      </c>
      <c r="BJ26" s="301">
        <f t="shared" si="2"/>
        <v>12</v>
      </c>
      <c r="BK26" s="301">
        <f t="shared" si="2"/>
        <v>12</v>
      </c>
      <c r="BL26" s="301">
        <f t="shared" si="2"/>
        <v>12</v>
      </c>
      <c r="BM26" s="301">
        <f t="shared" si="2"/>
        <v>12</v>
      </c>
      <c r="BN26" s="301">
        <f t="shared" si="2"/>
        <v>12</v>
      </c>
    </row>
    <row r="27" spans="1:256" s="307" customFormat="1" ht="16.5">
      <c r="A27" s="286">
        <v>6</v>
      </c>
      <c r="B27" s="287">
        <v>166</v>
      </c>
      <c r="C27" s="287">
        <v>394</v>
      </c>
      <c r="D27" s="258"/>
      <c r="E27" s="258"/>
      <c r="F27" s="299" t="s">
        <v>642</v>
      </c>
      <c r="G27" s="302"/>
      <c r="H27" s="303"/>
      <c r="I27" s="304"/>
      <c r="J27" s="305"/>
      <c r="K27" s="306"/>
      <c r="L27" s="306">
        <v>0</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row>
    <row r="28" spans="1:256" s="310" customFormat="1" ht="16.5">
      <c r="A28" s="286">
        <v>7</v>
      </c>
      <c r="B28" s="287">
        <v>142</v>
      </c>
      <c r="C28" s="287">
        <v>349</v>
      </c>
      <c r="D28" s="258"/>
      <c r="E28" s="258"/>
      <c r="F28" s="299" t="s">
        <v>643</v>
      </c>
      <c r="G28" s="308">
        <v>0</v>
      </c>
      <c r="H28" s="309">
        <f t="shared" ref="H28:BN28" si="3">IF(H26=0,0,IF(G30+H27&gt;1000,G31,0))</f>
        <v>6800000</v>
      </c>
      <c r="I28" s="309">
        <f t="shared" si="3"/>
        <v>20400000</v>
      </c>
      <c r="J28" s="309">
        <f t="shared" si="3"/>
        <v>34000000</v>
      </c>
      <c r="K28" s="309">
        <f t="shared" si="3"/>
        <v>47600000</v>
      </c>
      <c r="L28" s="309">
        <f t="shared" si="3"/>
        <v>61200000</v>
      </c>
      <c r="M28" s="309">
        <f t="shared" si="3"/>
        <v>0</v>
      </c>
      <c r="N28" s="309">
        <f t="shared" si="3"/>
        <v>0</v>
      </c>
      <c r="O28" s="309">
        <f t="shared" si="3"/>
        <v>0</v>
      </c>
      <c r="P28" s="309">
        <f t="shared" si="3"/>
        <v>0</v>
      </c>
      <c r="Q28" s="309">
        <f t="shared" si="3"/>
        <v>0</v>
      </c>
      <c r="R28" s="309">
        <f t="shared" si="3"/>
        <v>0</v>
      </c>
      <c r="S28" s="309">
        <f t="shared" si="3"/>
        <v>0</v>
      </c>
      <c r="T28" s="309">
        <f t="shared" si="3"/>
        <v>0</v>
      </c>
      <c r="U28" s="309">
        <f t="shared" si="3"/>
        <v>0</v>
      </c>
      <c r="V28" s="309">
        <f t="shared" si="3"/>
        <v>0</v>
      </c>
      <c r="W28" s="309">
        <f t="shared" si="3"/>
        <v>0</v>
      </c>
      <c r="X28" s="309">
        <f t="shared" si="3"/>
        <v>0</v>
      </c>
      <c r="Y28" s="309">
        <f t="shared" si="3"/>
        <v>0</v>
      </c>
      <c r="Z28" s="309">
        <f t="shared" si="3"/>
        <v>0</v>
      </c>
      <c r="AA28" s="309">
        <f t="shared" si="3"/>
        <v>0</v>
      </c>
      <c r="AB28" s="309">
        <f t="shared" si="3"/>
        <v>0</v>
      </c>
      <c r="AC28" s="309">
        <f t="shared" si="3"/>
        <v>0</v>
      </c>
      <c r="AD28" s="309">
        <f t="shared" si="3"/>
        <v>0</v>
      </c>
      <c r="AE28" s="309">
        <f t="shared" si="3"/>
        <v>0</v>
      </c>
      <c r="AF28" s="309">
        <f t="shared" si="3"/>
        <v>0</v>
      </c>
      <c r="AG28" s="309">
        <f t="shared" si="3"/>
        <v>0</v>
      </c>
      <c r="AH28" s="309">
        <f t="shared" si="3"/>
        <v>0</v>
      </c>
      <c r="AI28" s="309">
        <f t="shared" si="3"/>
        <v>0</v>
      </c>
      <c r="AJ28" s="309">
        <f t="shared" si="3"/>
        <v>0</v>
      </c>
      <c r="AK28" s="309">
        <f t="shared" si="3"/>
        <v>0</v>
      </c>
      <c r="AL28" s="309">
        <f t="shared" si="3"/>
        <v>0</v>
      </c>
      <c r="AM28" s="309">
        <f t="shared" si="3"/>
        <v>0</v>
      </c>
      <c r="AN28" s="309">
        <f t="shared" si="3"/>
        <v>0</v>
      </c>
      <c r="AO28" s="309">
        <f t="shared" si="3"/>
        <v>0</v>
      </c>
      <c r="AP28" s="309">
        <f t="shared" si="3"/>
        <v>0</v>
      </c>
      <c r="AQ28" s="309">
        <f t="shared" si="3"/>
        <v>0</v>
      </c>
      <c r="AR28" s="309">
        <f t="shared" si="3"/>
        <v>0</v>
      </c>
      <c r="AS28" s="309">
        <f t="shared" si="3"/>
        <v>0</v>
      </c>
      <c r="AT28" s="309">
        <f t="shared" si="3"/>
        <v>0</v>
      </c>
      <c r="AU28" s="309">
        <f t="shared" si="3"/>
        <v>0</v>
      </c>
      <c r="AV28" s="309">
        <f t="shared" si="3"/>
        <v>0</v>
      </c>
      <c r="AW28" s="309">
        <f t="shared" si="3"/>
        <v>0</v>
      </c>
      <c r="AX28" s="309">
        <f t="shared" si="3"/>
        <v>0</v>
      </c>
      <c r="AY28" s="309">
        <f t="shared" si="3"/>
        <v>0</v>
      </c>
      <c r="AZ28" s="309">
        <f t="shared" si="3"/>
        <v>0</v>
      </c>
      <c r="BA28" s="309">
        <f t="shared" si="3"/>
        <v>0</v>
      </c>
      <c r="BB28" s="309">
        <f t="shared" si="3"/>
        <v>0</v>
      </c>
      <c r="BC28" s="309">
        <f t="shared" si="3"/>
        <v>0</v>
      </c>
      <c r="BD28" s="309">
        <f t="shared" si="3"/>
        <v>0</v>
      </c>
      <c r="BE28" s="309">
        <f t="shared" si="3"/>
        <v>0</v>
      </c>
      <c r="BF28" s="309">
        <f t="shared" si="3"/>
        <v>0</v>
      </c>
      <c r="BG28" s="309">
        <f t="shared" si="3"/>
        <v>0</v>
      </c>
      <c r="BH28" s="309">
        <f t="shared" si="3"/>
        <v>0</v>
      </c>
      <c r="BI28" s="309">
        <f t="shared" si="3"/>
        <v>0</v>
      </c>
      <c r="BJ28" s="309">
        <f t="shared" si="3"/>
        <v>0</v>
      </c>
      <c r="BK28" s="309">
        <f t="shared" si="3"/>
        <v>0</v>
      </c>
      <c r="BL28" s="309">
        <f t="shared" si="3"/>
        <v>0</v>
      </c>
      <c r="BM28" s="309">
        <f t="shared" si="3"/>
        <v>0</v>
      </c>
      <c r="BN28" s="309">
        <f t="shared" si="3"/>
        <v>0</v>
      </c>
    </row>
    <row r="29" spans="1:256" s="315" customFormat="1" ht="16.5">
      <c r="A29" s="286">
        <v>8</v>
      </c>
      <c r="B29" s="287">
        <v>125</v>
      </c>
      <c r="C29" s="287">
        <v>313</v>
      </c>
      <c r="D29" s="258"/>
      <c r="E29" s="311">
        <f>SUM(G29:BN29)</f>
        <v>67999000</v>
      </c>
      <c r="F29" s="312" t="s">
        <v>644</v>
      </c>
      <c r="G29" s="313">
        <f>TRUNC(($I$22+SUM($G27:G27))*$K$22*G26/12,0)</f>
        <v>6800000</v>
      </c>
      <c r="H29" s="314">
        <f>IF(G30+H27&lt;=1000,0,IF(G31+TRUNC(($I$22+SUM($G27:H27))*$K22*H26/12,0)+1000&gt;$I22+H27,($I22+SUM($G27:H27))-G31-1000,TRUNC(($I22+SUM($G27:H27))*$K22*H26/12,0)))</f>
        <v>13600000</v>
      </c>
      <c r="I29" s="314">
        <f>IF(H30+I27&lt;=1000,0,IF(H31+TRUNC(($I$22+SUM($G27:I27))*$K22*I26/12,0)+1000&gt;$I22+I27,($I22+SUM($G27:I27))-H31-1000,TRUNC(($I22+SUM($G27:I27))*$K22*I26/12,0)))</f>
        <v>13600000</v>
      </c>
      <c r="J29" s="314">
        <f>IF(I30+J27&lt;=1000,0,IF(I31+TRUNC(($I$22+SUM($G27:J27))*$K22*J26/12,0)+1000&gt;$I22+J27,($I22+SUM($G27:J27))-I31-1000,TRUNC(($I22+SUM($G27:J27))*$K22*J26/12,0)))</f>
        <v>13600000</v>
      </c>
      <c r="K29" s="314">
        <f>IF(J30+K27&lt;=1000,0,IF(J31+TRUNC(($I$22+SUM($G27:K27))*$K22*K26/12,0)+1000&gt;$I22+K27,($I22+SUM($G27:K27))-J31-1000,TRUNC(($I22+SUM($G27:K27))*$K22*K26/12,0)))</f>
        <v>13600000</v>
      </c>
      <c r="L29" s="314">
        <f>IF(K30+L27&lt;=1000,0,IF(K31+TRUNC(($I$22+SUM($G27:L27))*$K22*L26/12,0)+1000&gt;$I22+L27,($I22+SUM($G27:L27))-K31-1000,TRUNC(($I22+SUM($G27:L27))*$K22*L26/12,0)))</f>
        <v>6799000</v>
      </c>
      <c r="M29" s="314">
        <f>IF(L30+M27&lt;=1000,0,IF(L31+TRUNC(($I$22+SUM($G27:M27))*$K22*M26/12,0)+1000&gt;$I22+M27,($I22+SUM($G27:M27))-L31-1000,TRUNC(($I22+SUM($G27:M27))*$K22*M26/12,0)))</f>
        <v>0</v>
      </c>
      <c r="N29" s="314">
        <f>IF(M30+N27&lt;=1000,0,IF(M31+TRUNC(($I$22+SUM($G27:N27))*$K22*N26/12,0)+1000&gt;$I22+N27,($I22+SUM($G27:N27))-M31-1000,TRUNC(($I22+SUM($G27:N27))*$K22*N26/12,0)))</f>
        <v>0</v>
      </c>
      <c r="O29" s="314">
        <f>IF(N30+O27&lt;=1000,0,IF(N31+TRUNC(($I$22+SUM($G27:O27))*$K22*O26/12,0)+1000&gt;$I22+O27,($I22+SUM($G27:O27))-N31-1000,TRUNC(($I22+SUM($G27:O27))*$K22*O26/12,0)))</f>
        <v>0</v>
      </c>
      <c r="P29" s="314">
        <f>IF(O30+P27&lt;=1000,0,IF(O31+TRUNC(($I$22+SUM($G27:P27))*$K22*P26/12,0)+1000&gt;$I22+P27,($I22+SUM($G27:P27))-O31-1000,TRUNC(($I22+SUM($G27:P27))*$K22*P26/12,0)))</f>
        <v>0</v>
      </c>
      <c r="Q29" s="314">
        <f>IF(P30+Q27&lt;=1000,0,IF(P31+TRUNC(($I$22+SUM($G27:Q27))*$K22*Q26/12,0)+1000&gt;$I22+Q27,($I22+SUM($G27:Q27))-P31-1000,TRUNC(($I22+SUM($G27:Q27))*$K22*Q26/12,0)))</f>
        <v>0</v>
      </c>
      <c r="R29" s="314">
        <f>IF(Q30+R27&lt;=1000,0,IF(Q31+TRUNC(($I$22+SUM($G27:R27))*$K22*R26/12,0)+1000&gt;$I22+R27,($I22+SUM($G27:R27))-Q31-1000,TRUNC(($I22+SUM($G27:R27))*$K22*R26/12,0)))</f>
        <v>0</v>
      </c>
      <c r="S29" s="314">
        <f>IF(R30+S27&lt;=1000,0,IF(R31+TRUNC(($I$22+SUM($G27:S27))*$K22*S26/12,0)+1000&gt;$I22+S27,($I22+SUM($G27:S27))-R31-1000,TRUNC(($I22+SUM($G27:S27))*$K22*S26/12,0)))</f>
        <v>0</v>
      </c>
      <c r="T29" s="314">
        <f>IF(S30+T27&lt;=1000,0,IF(S31+TRUNC(($I$22+SUM($G27:T27))*$K22*T26/12,0)+1000&gt;$I22+T27,($I22+SUM($G27:T27))-S31-1000,TRUNC(($I22+SUM($G27:T27))*$K22*T26/12,0)))</f>
        <v>0</v>
      </c>
      <c r="U29" s="314">
        <f>IF(T30+U27&lt;=1000,0,IF(T31+TRUNC(($I$22+SUM($G27:U27))*$K22*U26/12,0)+1000&gt;$I22+U27,($I22+SUM($G27:U27))-T31-1000,TRUNC(($I22+SUM($G27:U27))*$K22*U26/12,0)))</f>
        <v>0</v>
      </c>
      <c r="V29" s="314">
        <f>IF(U30+V27&lt;=1000,0,IF(U31+TRUNC(($I$22+SUM($G27:V27))*$K22*V26/12,0)+1000&gt;$I22+V27,($I22+SUM($G27:V27))-U31-1000,TRUNC(($I22+SUM($G27:V27))*$K22*V26/12,0)))</f>
        <v>0</v>
      </c>
      <c r="W29" s="314">
        <f>IF(V30+W27&lt;=1000,0,IF(V31+TRUNC(($I$22+SUM($G27:W27))*$K22*W26/12,0)+1000&gt;$I22+W27,($I22+SUM($G27:W27))-V31-1000,TRUNC(($I22+SUM($G27:W27))*$K22*W26/12,0)))</f>
        <v>0</v>
      </c>
      <c r="X29" s="314">
        <f>IF(W30+X27&lt;=1000,0,IF(W31+TRUNC(($I$22+SUM($G27:X27))*$K22*X26/12,0)+1000&gt;$I22+X27,($I22+SUM($G27:X27))-W31-1000,TRUNC(($I22+SUM($G27:X27))*$K22*X26/12,0)))</f>
        <v>0</v>
      </c>
      <c r="Y29" s="314">
        <f>IF(X30+Y27&lt;=1000,0,IF(X31+TRUNC(($I$22+SUM($G27:Y27))*$K22*Y26/12,0)+1000&gt;$I22+Y27,($I22+SUM($G27:Y27))-X31-1000,TRUNC(($I22+SUM($G27:Y27))*$K22*Y26/12,0)))</f>
        <v>0</v>
      </c>
      <c r="Z29" s="314">
        <f>IF(Y30+Z27&lt;=1000,0,IF(Y31+TRUNC(($I$22+SUM($G27:Z27))*$K22*Z26/12,0)+1000&gt;$I22+Z27,($I22+SUM($G27:Z27))-Y31-1000,TRUNC(($I22+SUM($G27:Z27))*$K22*Z26/12,0)))</f>
        <v>0</v>
      </c>
      <c r="AA29" s="314">
        <f>IF(Z30+AA27&lt;=1000,0,IF(Z31+TRUNC(($I$22+SUM($G27:AA27))*$K22*AA26/12,0)+1000&gt;$I22+AA27,($I22+SUM($G27:AA27))-Z31-1000,TRUNC(($I22+SUM($G27:AA27))*$K22*AA26/12,0)))</f>
        <v>0</v>
      </c>
      <c r="AB29" s="314">
        <f>IF(AA30+AB27&lt;=1000,0,IF(AA31+TRUNC(($I$22+SUM($G27:AB27))*$K22*AB26/12,0)+1000&gt;$I22+AB27,($I22+SUM($G27:AB27))-AA31-1000,TRUNC(($I22+SUM($G27:AB27))*$K22*AB26/12,0)))</f>
        <v>0</v>
      </c>
      <c r="AC29" s="314">
        <f>IF(AB30+AC27&lt;=1000,0,IF(AB31+TRUNC(($I$22+SUM($G27:AC27))*$K22*AC26/12,0)+1000&gt;$I22+AC27,($I22+SUM($G27:AC27))-AB31-1000,TRUNC(($I22+SUM($G27:AC27))*$K22*AC26/12,0)))</f>
        <v>0</v>
      </c>
      <c r="AD29" s="314">
        <f>IF(AC30+AD27&lt;=1000,0,IF(AC31+TRUNC(($I$22+SUM($G27:AD27))*$K22*AD26/12,0)+1000&gt;$I22+AD27,($I22+SUM($G27:AD27))-AC31-1000,TRUNC(($I22+SUM($G27:AD27))*$K22*AD26/12,0)))</f>
        <v>0</v>
      </c>
      <c r="AE29" s="314">
        <f>IF(AD30+AE27&lt;=1000,0,IF(AD31+TRUNC(($I$22+SUM($G27:AE27))*$K22*AE26/12,0)+1000&gt;$I22+AE27,($I22+SUM($G27:AE27))-AD31-1000,TRUNC(($I22+SUM($G27:AE27))*$K22*AE26/12,0)))</f>
        <v>0</v>
      </c>
      <c r="AF29" s="314">
        <f>IF(AE30+AF27&lt;=1000,0,IF(AE31+TRUNC(($I$22+SUM($G27:AF27))*$K22*AF26/12,0)+1000&gt;$I22+AF27,($I22+SUM($G27:AF27))-AE31-1000,TRUNC(($I22+SUM($G27:AF27))*$K22*AF26/12,0)))</f>
        <v>0</v>
      </c>
      <c r="AG29" s="314">
        <f>IF(AF30+AG27&lt;=1000,0,IF(AF31+TRUNC(($I$22+SUM($G27:AG27))*$K22*AG26/12,0)+1000&gt;$I22+AG27,($I22+SUM($G27:AG27))-AF31-1000,TRUNC(($I22+SUM($G27:AG27))*$K22*AG26/12,0)))</f>
        <v>0</v>
      </c>
      <c r="AH29" s="314">
        <f>IF(AG30+AH27&lt;=1000,0,IF(AG31+TRUNC(($I$22+SUM($G27:AH27))*$K22*AH26/12,0)+1000&gt;$I22+AH27,($I22+SUM($G27:AH27))-AG31-1000,TRUNC(($I22+SUM($G27:AH27))*$K22*AH26/12,0)))</f>
        <v>0</v>
      </c>
      <c r="AI29" s="314">
        <f>IF(AH30+AI27&lt;=1000,0,IF(AH31+TRUNC(($I$22+SUM($G27:AI27))*$K22*AI26/12,0)+1000&gt;$I22+AI27,($I22+SUM($G27:AI27))-AH31-1000,TRUNC(($I22+SUM($G27:AI27))*$K22*AI26/12,0)))</f>
        <v>0</v>
      </c>
      <c r="AJ29" s="314">
        <f>IF(AI30+AJ27&lt;=1000,0,IF(AI31+TRUNC(($I$22+SUM($G27:AJ27))*$K22*AJ26/12,0)+1000&gt;$I22+AJ27,($I22+SUM($G27:AJ27))-AI31-1000,TRUNC(($I22+SUM($G27:AJ27))*$K22*AJ26/12,0)))</f>
        <v>0</v>
      </c>
      <c r="AK29" s="314">
        <f>IF(AJ30+AK27&lt;=1000,0,IF(AJ31+TRUNC(($I$22+SUM($G27:AK27))*$K22*AK26/12,0)+1000&gt;$I22+AK27,($I22+SUM($G27:AK27))-AJ31-1000,TRUNC(($I22+SUM($G27:AK27))*$K22*AK26/12,0)))</f>
        <v>0</v>
      </c>
      <c r="AL29" s="314">
        <f>IF(AK30+AL27&lt;=1000,0,IF(AK31+TRUNC(($I$22+SUM($G27:AL27))*$K22*AL26/12,0)+1000&gt;$I22+AL27,($I22+SUM($G27:AL27))-AK31-1000,TRUNC(($I22+SUM($G27:AL27))*$K22*AL26/12,0)))</f>
        <v>0</v>
      </c>
      <c r="AM29" s="314">
        <f>IF(AL30+AM27&lt;=1000,0,IF(AL31+TRUNC(($I$22+SUM($G27:AM27))*$K22*AM26/12,0)+1000&gt;$I22+AM27,($I22+SUM($G27:AM27))-AL31-1000,TRUNC(($I22+SUM($G27:AM27))*$K22*AM26/12,0)))</f>
        <v>0</v>
      </c>
      <c r="AN29" s="314">
        <f>IF(AM30+AN27&lt;=1000,0,IF(AM31+TRUNC(($I$22+SUM($G27:AN27))*$K22*AN26/12,0)+1000&gt;$I22+AN27,($I22+SUM($G27:AN27))-AM31-1000,TRUNC(($I22+SUM($G27:AN27))*$K22*AN26/12,0)))</f>
        <v>0</v>
      </c>
      <c r="AO29" s="314">
        <f>IF(AN30+AO27&lt;=1000,0,IF(AN31+TRUNC(($I$22+SUM($G27:AO27))*$K22*AO26/12,0)+1000&gt;$I22+AO27,($I22+SUM($G27:AO27))-AN31-1000,TRUNC(($I22+SUM($G27:AO27))*$K22*AO26/12,0)))</f>
        <v>0</v>
      </c>
      <c r="AP29" s="314">
        <f>IF(AO30+AP27&lt;=1000,0,IF(AO31+TRUNC(($I$22+SUM($G27:AP27))*$K22*AP26/12,0)+1000&gt;$I22+AP27,($I22+SUM($G27:AP27))-AO31-1000,TRUNC(($I22+SUM($G27:AP27))*$K22*AP26/12,0)))</f>
        <v>0</v>
      </c>
      <c r="AQ29" s="314">
        <f>IF(AP30+AQ27&lt;=1000,0,IF(AP31+TRUNC(($I$22+SUM($G27:AQ27))*$K22*AQ26/12,0)+1000&gt;$I22+AQ27,($I22+SUM($G27:AQ27))-AP31-1000,TRUNC(($I22+SUM($G27:AQ27))*$K22*AQ26/12,0)))</f>
        <v>0</v>
      </c>
      <c r="AR29" s="314">
        <f>IF(AQ30+AR27&lt;=1000,0,IF(AQ31+TRUNC(($I$22+SUM($G27:AR27))*$K22*AR26/12,0)+1000&gt;$I22+AR27,($I22+SUM($G27:AR27))-AQ31-1000,TRUNC(($I22+SUM($G27:AR27))*$K22*AR26/12,0)))</f>
        <v>0</v>
      </c>
      <c r="AS29" s="314">
        <f>IF(AR30+AS27&lt;=1000,0,IF(AR31+TRUNC(($I$22+SUM($G27:AS27))*$K22*AS26/12,0)+1000&gt;$I22+AS27,($I22+SUM($G27:AS27))-AR31-1000,TRUNC(($I22+SUM($G27:AS27))*$K22*AS26/12,0)))</f>
        <v>0</v>
      </c>
      <c r="AT29" s="314">
        <f>IF(AS30+AT27&lt;=1000,0,IF(AS31+TRUNC(($I$22+SUM($G27:AT27))*$K22*AT26/12,0)+1000&gt;$I22+AT27,($I22+SUM($G27:AT27))-AS31-1000,TRUNC(($I22+SUM($G27:AT27))*$K22*AT26/12,0)))</f>
        <v>0</v>
      </c>
      <c r="AU29" s="314">
        <f>IF(AT30+AU27&lt;=1000,0,IF(AT31+TRUNC(($I$22+SUM($G27:AU27))*$K22*AU26/12,0)+1000&gt;$I22+AU27,($I22+SUM($G27:AU27))-AT31-1000,TRUNC(($I22+SUM($G27:AU27))*$K22*AU26/12,0)))</f>
        <v>0</v>
      </c>
      <c r="AV29" s="314">
        <f>IF(AU30+AV27&lt;=1000,0,IF(AU31+TRUNC(($I$22+SUM($G27:AV27))*$K22*AV26/12,0)+1000&gt;$I22+AV27,($I22+SUM($G27:AV27))-AU31-1000,TRUNC(($I22+SUM($G27:AV27))*$K22*AV26/12,0)))</f>
        <v>0</v>
      </c>
      <c r="AW29" s="314">
        <f>IF(AV30+AW27&lt;=1000,0,IF(AV31+TRUNC(($I$22+SUM($G27:AW27))*$K22*AW26/12,0)+1000&gt;$I22+AW27,($I22+SUM($G27:AW27))-AV31-1000,TRUNC(($I22+SUM($G27:AW27))*$K22*AW26/12,0)))</f>
        <v>0</v>
      </c>
      <c r="AX29" s="314">
        <f>IF(AW30+AX27&lt;=1000,0,IF(AW31+TRUNC(($I$22+SUM($G27:AX27))*$K22*AX26/12,0)+1000&gt;$I22+AX27,($I22+SUM($G27:AX27))-AW31-1000,TRUNC(($I22+SUM($G27:AX27))*$K22*AX26/12,0)))</f>
        <v>0</v>
      </c>
      <c r="AY29" s="314">
        <f>IF(AX30+AY27&lt;=1000,0,IF(AX31+TRUNC(($I$22+SUM($G27:AY27))*$K22*AY26/12,0)+1000&gt;$I22+AY27,($I22+SUM($G27:AY27))-AX31-1000,TRUNC(($I22+SUM($G27:AY27))*$K22*AY26/12,0)))</f>
        <v>0</v>
      </c>
      <c r="AZ29" s="314">
        <f>IF(AY30+AZ27&lt;=1000,0,IF(AY31+TRUNC(($I$22+SUM($G27:AZ27))*$K22*AZ26/12,0)+1000&gt;$I22+AZ27,($I22+SUM($G27:AZ27))-AY31-1000,TRUNC(($I22+SUM($G27:AZ27))*$K22*AZ26/12,0)))</f>
        <v>0</v>
      </c>
      <c r="BA29" s="314">
        <f>IF(AZ30+BA27&lt;=1000,0,IF(AZ31+TRUNC(($I$22+SUM($G27:BA27))*$K22*BA26/12,0)+1000&gt;$I22+BA27,($I22+SUM($G27:BA27))-AZ31-1000,TRUNC(($I22+SUM($G27:BA27))*$K22*BA26/12,0)))</f>
        <v>0</v>
      </c>
      <c r="BB29" s="314">
        <f>IF(BA30+BB27&lt;=1000,0,IF(BA31+TRUNC(($I$22+SUM($G27:BB27))*$K22*BB26/12,0)+1000&gt;$I22+BB27,($I22+SUM($G27:BB27))-BA31-1000,TRUNC(($I22+SUM($G27:BB27))*$K22*BB26/12,0)))</f>
        <v>0</v>
      </c>
      <c r="BC29" s="314">
        <f>IF(BB30+BC27&lt;=1000,0,IF(BB31+TRUNC(($I$22+SUM($G27:BC27))*$K22*BC26/12,0)+1000&gt;$I22+BC27,($I22+SUM($G27:BC27))-BB31-1000,TRUNC(($I22+SUM($G27:BC27))*$K22*BC26/12,0)))</f>
        <v>0</v>
      </c>
      <c r="BD29" s="314">
        <f>IF(BC30+BD27&lt;=1000,0,IF(BC31+TRUNC(($I$22+SUM($G27:BD27))*$K22*BD26/12,0)+1000&gt;$I22+BD27,($I22+SUM($G27:BD27))-BC31-1000,TRUNC(($I22+SUM($G27:BD27))*$K22*BD26/12,0)))</f>
        <v>0</v>
      </c>
      <c r="BE29" s="314">
        <f>IF(BD30+BE27&lt;=1000,0,IF(BD31+TRUNC(($I$22+SUM($G27:BE27))*$K22*BE26/12,0)+1000&gt;$I22+BE27,($I22+SUM($G27:BE27))-BD31-1000,TRUNC(($I22+SUM($G27:BE27))*$K22*BE26/12,0)))</f>
        <v>0</v>
      </c>
      <c r="BF29" s="314">
        <f>IF(BE30+BF27&lt;=1000,0,IF(BE31+TRUNC(($I$22+SUM($G27:BF27))*$K22*BF26/12,0)+1000&gt;$I22+BF27,($I22+SUM($G27:BF27))-BE31-1000,TRUNC(($I22+SUM($G27:BF27))*$K22*BF26/12,0)))</f>
        <v>0</v>
      </c>
      <c r="BG29" s="314">
        <f>IF(BF30+BG27&lt;=1000,0,IF(BF31+TRUNC(($I$22+SUM($G27:BG27))*$K22*BG26/12,0)+1000&gt;$I22+BG27,($I22+SUM($G27:BG27))-BF31-1000,TRUNC(($I22+SUM($G27:BG27))*$K22*BG26/12,0)))</f>
        <v>0</v>
      </c>
      <c r="BH29" s="314">
        <f>IF(BG30+BH27&lt;=1000,0,IF(BG31+TRUNC(($I$22+SUM($G27:BH27))*$K22*BH26/12,0)+1000&gt;$I22+BH27,($I22+SUM($G27:BH27))-BG31-1000,TRUNC(($I22+SUM($G27:BH27))*$K22*BH26/12,0)))</f>
        <v>0</v>
      </c>
      <c r="BI29" s="314">
        <f>IF(BH30+BI27&lt;=1000,0,IF(BH31+TRUNC(($I$22+SUM($G27:BI27))*$K22*BI26/12,0)+1000&gt;$I22+BI27,($I22+SUM($G27:BI27))-BH31-1000,TRUNC(($I22+SUM($G27:BI27))*$K22*BI26/12,0)))</f>
        <v>0</v>
      </c>
      <c r="BJ29" s="314">
        <f>IF(BI30+BJ27&lt;=1000,0,IF(BI31+TRUNC(($I$22+SUM($G27:BJ27))*$K22*BJ26/12,0)+1000&gt;$I22+BJ27,($I22+SUM($G27:BJ27))-BI31-1000,TRUNC(($I22+SUM($G27:BJ27))*$K22*BJ26/12,0)))</f>
        <v>0</v>
      </c>
      <c r="BK29" s="314">
        <f>IF(BJ30+BK27&lt;=1000,0,IF(BJ31+TRUNC(($I$22+SUM($G27:BK27))*$K22*BK26/12,0)+1000&gt;$I22+BK27,($I22+SUM($G27:BK27))-BJ31-1000,TRUNC(($I22+SUM($G27:BK27))*$K22*BK26/12,0)))</f>
        <v>0</v>
      </c>
      <c r="BL29" s="314">
        <f>IF(BK30+BL27&lt;=1000,0,IF(BK31+TRUNC(($I$22+SUM($G27:BL27))*$K22*BL26/12,0)+1000&gt;$I22+BL27,($I22+SUM($G27:BL27))-BK31-1000,TRUNC(($I22+SUM($G27:BL27))*$K22*BL26/12,0)))</f>
        <v>0</v>
      </c>
      <c r="BM29" s="314">
        <f>IF(BL30+BM27&lt;=1000,0,IF(BL31+TRUNC(($I$22+SUM($G27:BM27))*$K22*BM26/12,0)+1000&gt;$I22+BM27,($I22+SUM($G27:BM27))-BL31-1000,TRUNC(($I22+SUM($G27:BM27))*$K22*BM26/12,0)))</f>
        <v>0</v>
      </c>
      <c r="BN29" s="314">
        <f>IF(BM30+BN27&lt;=1000,0,IF(BM31+TRUNC(($I$22+SUM($G27:BN27))*$K22*BN26/12,0)+1000&gt;$I22+BN27,($I22+SUM($G27:BN27))-BM31-1000,TRUNC(($I22+SUM($G27:BN27))*$K22*BN26/12,0)))</f>
        <v>0</v>
      </c>
    </row>
    <row r="30" spans="1:256" s="319" customFormat="1" ht="16.5">
      <c r="A30" s="286">
        <v>9</v>
      </c>
      <c r="B30" s="287">
        <v>111</v>
      </c>
      <c r="C30" s="287">
        <v>284</v>
      </c>
      <c r="D30" s="258"/>
      <c r="E30" s="316">
        <f>M22-E29</f>
        <v>1000</v>
      </c>
      <c r="F30" s="299" t="s">
        <v>645</v>
      </c>
      <c r="G30" s="317">
        <f>IF(G31=0,0,($I$22+SUM($G27:G27))-G31)</f>
        <v>61200000</v>
      </c>
      <c r="H30" s="318">
        <f>IF(H31=0,0,($I$22+SUM($G27:H27))-H31)</f>
        <v>47600000</v>
      </c>
      <c r="I30" s="318">
        <f>IF(I31=0,0,($I$22+SUM($G27:I27))-I31)</f>
        <v>34000000</v>
      </c>
      <c r="J30" s="318">
        <f>IF(J31=0,0,($I$22+SUM($G27:J27))-J31)</f>
        <v>20400000</v>
      </c>
      <c r="K30" s="318">
        <f>IF(K31=0,0,($I$22+SUM($G27:K27))-K31)</f>
        <v>6800000</v>
      </c>
      <c r="L30" s="318">
        <f>IF(L31=0,0,($I$22+SUM($G27:L27))-L31)</f>
        <v>1000</v>
      </c>
      <c r="M30" s="318">
        <f>IF(M31=0,0,($I$22+SUM($G27:M27))-M31)</f>
        <v>0</v>
      </c>
      <c r="N30" s="318">
        <f>IF(N31=0,0,($I$22+SUM($G27:N27))-N31)</f>
        <v>0</v>
      </c>
      <c r="O30" s="318">
        <f>IF(O31=0,0,($I$22+SUM($G27:O27))-O31)</f>
        <v>0</v>
      </c>
      <c r="P30" s="318">
        <f>IF(P31=0,0,($I$22+SUM($G27:P27))-P31)</f>
        <v>0</v>
      </c>
      <c r="Q30" s="318">
        <f>IF(Q31=0,0,($I$22+SUM($G27:Q27))-Q31)</f>
        <v>0</v>
      </c>
      <c r="R30" s="318">
        <f>IF(R31=0,0,($I$22+SUM($G27:R27))-R31)</f>
        <v>0</v>
      </c>
      <c r="S30" s="318">
        <f>IF(S31=0,0,($I$22+SUM($G27:S27))-S31)</f>
        <v>0</v>
      </c>
      <c r="T30" s="318">
        <f>IF(T31=0,0,($I$22+SUM($G27:T27))-T31)</f>
        <v>0</v>
      </c>
      <c r="U30" s="318">
        <f>IF(U31=0,0,($I$22+SUM($G27:U27))-U31)</f>
        <v>0</v>
      </c>
      <c r="V30" s="318">
        <f>IF(V31=0,0,($I$22+SUM($G27:V27))-V31)</f>
        <v>0</v>
      </c>
      <c r="W30" s="318">
        <f>IF(W31=0,0,($I$22+SUM($G27:W27))-W31)</f>
        <v>0</v>
      </c>
      <c r="X30" s="318">
        <f>IF(X31=0,0,($I$22+SUM($G27:X27))-X31)</f>
        <v>0</v>
      </c>
      <c r="Y30" s="318">
        <f>IF(Y31=0,0,($I$22+SUM($G27:Y27))-Y31)</f>
        <v>0</v>
      </c>
      <c r="Z30" s="318">
        <f>IF(Z31=0,0,($I$22+SUM($G27:Z27))-Z31)</f>
        <v>0</v>
      </c>
      <c r="AA30" s="318">
        <f>IF(AA31=0,0,($I$22+SUM($G27:AA27))-AA31)</f>
        <v>0</v>
      </c>
      <c r="AB30" s="318">
        <f>IF(AB31=0,0,($I$22+SUM($G27:AB27))-AB31)</f>
        <v>0</v>
      </c>
      <c r="AC30" s="318">
        <f>IF(AC31=0,0,($I$22+SUM($G27:AC27))-AC31)</f>
        <v>0</v>
      </c>
      <c r="AD30" s="318">
        <f>IF(AD31=0,0,($I$22+SUM($G27:AD27))-AD31)</f>
        <v>0</v>
      </c>
      <c r="AE30" s="318">
        <f>IF(AE31=0,0,($I$22+SUM($G27:AE27))-AE31)</f>
        <v>0</v>
      </c>
      <c r="AF30" s="318">
        <f>IF(AF31=0,0,($I$22+SUM($G27:AF27))-AF31)</f>
        <v>0</v>
      </c>
      <c r="AG30" s="318">
        <f>IF(AG31=0,0,($I$22+SUM($G27:AG27))-AG31)</f>
        <v>0</v>
      </c>
      <c r="AH30" s="318">
        <f>IF(AH31=0,0,($I$22+SUM($G27:AH27))-AH31)</f>
        <v>0</v>
      </c>
      <c r="AI30" s="318">
        <f>IF(AI31=0,0,($I$22+SUM($G27:AI27))-AI31)</f>
        <v>0</v>
      </c>
      <c r="AJ30" s="318">
        <f>IF(AJ31=0,0,($I$22+SUM($G27:AJ27))-AJ31)</f>
        <v>0</v>
      </c>
      <c r="AK30" s="318">
        <f>IF(AK31=0,0,($I$22+SUM($G27:AK27))-AK31)</f>
        <v>0</v>
      </c>
      <c r="AL30" s="318">
        <f>IF(AL31=0,0,($I$22+SUM($G27:AL27))-AL31)</f>
        <v>0</v>
      </c>
      <c r="AM30" s="318">
        <f>IF(AM31=0,0,($I$22+SUM($G27:AM27))-AM31)</f>
        <v>0</v>
      </c>
      <c r="AN30" s="318">
        <f>IF(AN31=0,0,($I$22+SUM($G27:AN27))-AN31)</f>
        <v>0</v>
      </c>
      <c r="AO30" s="318">
        <f>IF(AO31=0,0,($I$22+SUM($G27:AO27))-AO31)</f>
        <v>0</v>
      </c>
      <c r="AP30" s="318">
        <f>IF(AP31=0,0,($I$22+SUM($G27:AP27))-AP31)</f>
        <v>0</v>
      </c>
      <c r="AQ30" s="318">
        <f>IF(AQ31=0,0,($I$22+SUM($G27:AQ27))-AQ31)</f>
        <v>0</v>
      </c>
      <c r="AR30" s="318">
        <f>IF(AR31=0,0,($I$22+SUM($G27:AR27))-AR31)</f>
        <v>0</v>
      </c>
      <c r="AS30" s="318">
        <f>IF(AS31=0,0,($I$22+SUM($G27:AS27))-AS31)</f>
        <v>0</v>
      </c>
      <c r="AT30" s="318">
        <f>IF(AT31=0,0,($I$22+SUM($G27:AT27))-AT31)</f>
        <v>0</v>
      </c>
      <c r="AU30" s="318">
        <f>IF(AU31=0,0,($I$22+SUM($G27:AU27))-AU31)</f>
        <v>0</v>
      </c>
      <c r="AV30" s="318">
        <f>IF(AV31=0,0,($I$22+SUM($G27:AV27))-AV31)</f>
        <v>0</v>
      </c>
      <c r="AW30" s="318">
        <f>IF(AW31=0,0,($I$22+SUM($G27:AW27))-AW31)</f>
        <v>0</v>
      </c>
      <c r="AX30" s="318">
        <f>IF(AX31=0,0,($I$22+SUM($G27:AX27))-AX31)</f>
        <v>0</v>
      </c>
      <c r="AY30" s="318">
        <f>IF(AY31=0,0,($I$22+SUM($G27:AY27))-AY31)</f>
        <v>0</v>
      </c>
      <c r="AZ30" s="318">
        <f>IF(AZ31=0,0,($I$22+SUM($G27:AZ27))-AZ31)</f>
        <v>0</v>
      </c>
      <c r="BA30" s="318">
        <f>IF(BA31=0,0,($I$22+SUM($G27:BA27))-BA31)</f>
        <v>0</v>
      </c>
      <c r="BB30" s="318">
        <f>IF(BB31=0,0,($I$22+SUM($G27:BB27))-BB31)</f>
        <v>0</v>
      </c>
      <c r="BC30" s="318">
        <f>IF(BC31=0,0,($I$22+SUM($G27:BC27))-BC31)</f>
        <v>0</v>
      </c>
      <c r="BD30" s="318">
        <f>IF(BD31=0,0,($I$22+SUM($G27:BD27))-BD31)</f>
        <v>0</v>
      </c>
      <c r="BE30" s="318">
        <f>IF(BE31=0,0,($I$22+SUM($G27:BE27))-BE31)</f>
        <v>0</v>
      </c>
      <c r="BF30" s="318">
        <f>IF(BF31=0,0,($I$22+SUM($G27:BF27))-BF31)</f>
        <v>0</v>
      </c>
      <c r="BG30" s="318">
        <f>IF(BG31=0,0,($I$22+SUM($G27:BG27))-BG31)</f>
        <v>0</v>
      </c>
      <c r="BH30" s="318">
        <f>IF(BH31=0,0,($I$22+SUM($G27:BH27))-BH31)</f>
        <v>0</v>
      </c>
      <c r="BI30" s="318">
        <f>IF(BI31=0,0,($I$22+SUM($G27:BI27))-BI31)</f>
        <v>0</v>
      </c>
      <c r="BJ30" s="318">
        <f>IF(BJ31=0,0,($I$22+SUM($G27:BJ27))-BJ31)</f>
        <v>0</v>
      </c>
      <c r="BK30" s="318">
        <f>IF(BK31=0,0,($I$22+SUM($G27:BK27))-BK31)</f>
        <v>0</v>
      </c>
      <c r="BL30" s="318">
        <f>IF(BL31=0,0,($I$22+SUM($G27:BL27))-BL31)</f>
        <v>0</v>
      </c>
      <c r="BM30" s="318">
        <f>IF(BM31=0,0,($I$22+SUM($G27:BM27))-BM31)</f>
        <v>0</v>
      </c>
      <c r="BN30" s="318">
        <f>IF(BN31=0,0,($I$22+SUM($G27:BN27))-BN31)</f>
        <v>0</v>
      </c>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5"/>
      <c r="CN30" s="315"/>
      <c r="CO30" s="315"/>
      <c r="CP30" s="315"/>
      <c r="CQ30" s="315"/>
      <c r="CR30" s="315"/>
      <c r="CS30" s="315"/>
      <c r="CT30" s="315"/>
      <c r="CU30" s="315"/>
      <c r="CV30" s="315"/>
      <c r="CW30" s="315"/>
      <c r="CX30" s="315"/>
      <c r="CY30" s="315"/>
      <c r="CZ30" s="315"/>
      <c r="DA30" s="315"/>
      <c r="DB30" s="315"/>
      <c r="DC30" s="315"/>
      <c r="DD30" s="315"/>
      <c r="DE30" s="315"/>
      <c r="DF30" s="315"/>
      <c r="DG30" s="315"/>
      <c r="DH30" s="315"/>
      <c r="DI30" s="315"/>
      <c r="DJ30" s="315"/>
      <c r="DK30" s="315"/>
      <c r="DL30" s="315"/>
      <c r="DM30" s="315"/>
      <c r="DN30" s="315"/>
      <c r="DO30" s="315"/>
      <c r="DP30" s="315"/>
      <c r="DQ30" s="315"/>
      <c r="DR30" s="315"/>
      <c r="DS30" s="315"/>
      <c r="DT30" s="315"/>
      <c r="DU30" s="315"/>
      <c r="DV30" s="315"/>
      <c r="DW30" s="315"/>
      <c r="DX30" s="315"/>
      <c r="DY30" s="315"/>
      <c r="DZ30" s="315"/>
      <c r="EA30" s="315"/>
      <c r="EB30" s="315"/>
      <c r="EC30" s="315"/>
      <c r="ED30" s="315"/>
      <c r="EE30" s="315"/>
      <c r="EF30" s="315"/>
      <c r="EG30" s="315"/>
      <c r="EH30" s="315"/>
      <c r="EI30" s="315"/>
      <c r="EJ30" s="315"/>
      <c r="EK30" s="315"/>
      <c r="EL30" s="315"/>
      <c r="EM30" s="315"/>
      <c r="EN30" s="315"/>
      <c r="EO30" s="315"/>
      <c r="EP30" s="315"/>
      <c r="EQ30" s="315"/>
      <c r="ER30" s="315"/>
      <c r="ES30" s="315"/>
      <c r="ET30" s="315"/>
      <c r="EU30" s="315"/>
      <c r="EV30" s="315"/>
      <c r="EW30" s="315"/>
      <c r="EX30" s="315"/>
      <c r="EY30" s="315"/>
      <c r="EZ30" s="315"/>
      <c r="FA30" s="315"/>
      <c r="FB30" s="315"/>
      <c r="FC30" s="315"/>
      <c r="FD30" s="315"/>
      <c r="FE30" s="315"/>
      <c r="FF30" s="315"/>
      <c r="FG30" s="315"/>
      <c r="FH30" s="315"/>
      <c r="FI30" s="315"/>
      <c r="FJ30" s="315"/>
      <c r="FK30" s="315"/>
      <c r="FL30" s="315"/>
      <c r="FM30" s="315"/>
      <c r="FN30" s="315"/>
      <c r="FO30" s="315"/>
      <c r="FP30" s="315"/>
      <c r="FQ30" s="315"/>
      <c r="FR30" s="315"/>
      <c r="FS30" s="315"/>
      <c r="FT30" s="315"/>
      <c r="FU30" s="315"/>
      <c r="FV30" s="315"/>
      <c r="FW30" s="315"/>
      <c r="FX30" s="315"/>
      <c r="FY30" s="315"/>
      <c r="FZ30" s="315"/>
      <c r="GA30" s="315"/>
      <c r="GB30" s="315"/>
      <c r="GC30" s="315"/>
      <c r="GD30" s="315"/>
      <c r="GE30" s="315"/>
      <c r="GF30" s="315"/>
      <c r="GG30" s="315"/>
      <c r="GH30" s="315"/>
      <c r="GI30" s="315"/>
      <c r="GJ30" s="315"/>
      <c r="GK30" s="315"/>
      <c r="GL30" s="315"/>
      <c r="GM30" s="315"/>
      <c r="GN30" s="315"/>
      <c r="GO30" s="315"/>
      <c r="GP30" s="315"/>
      <c r="GQ30" s="315"/>
      <c r="GR30" s="315"/>
      <c r="GS30" s="315"/>
      <c r="GT30" s="315"/>
      <c r="GU30" s="315"/>
      <c r="GV30" s="315"/>
      <c r="GW30" s="315"/>
      <c r="GX30" s="315"/>
      <c r="GY30" s="315"/>
      <c r="GZ30" s="315"/>
      <c r="HA30" s="315"/>
      <c r="HB30" s="315"/>
      <c r="HC30" s="315"/>
      <c r="HD30" s="315"/>
      <c r="HE30" s="315"/>
      <c r="HF30" s="315"/>
      <c r="HG30" s="315"/>
      <c r="HH30" s="315"/>
      <c r="HI30" s="315"/>
      <c r="HJ30" s="315"/>
      <c r="HK30" s="315"/>
      <c r="HL30" s="315"/>
      <c r="HM30" s="315"/>
      <c r="HN30" s="315"/>
      <c r="HO30" s="315"/>
      <c r="HP30" s="315"/>
      <c r="HQ30" s="315"/>
      <c r="HR30" s="315"/>
      <c r="HS30" s="315"/>
      <c r="HT30" s="315"/>
      <c r="HU30" s="315"/>
      <c r="HV30" s="315"/>
      <c r="HW30" s="315"/>
      <c r="HX30" s="315"/>
      <c r="HY30" s="315"/>
      <c r="HZ30" s="315"/>
      <c r="IA30" s="315"/>
      <c r="IB30" s="315"/>
      <c r="IC30" s="315"/>
      <c r="ID30" s="315"/>
      <c r="IE30" s="315"/>
      <c r="IF30" s="315"/>
      <c r="IG30" s="315"/>
      <c r="IH30" s="315"/>
      <c r="II30" s="315"/>
      <c r="IJ30" s="315"/>
      <c r="IK30" s="315"/>
      <c r="IL30" s="315"/>
      <c r="IM30" s="315"/>
      <c r="IN30" s="315"/>
      <c r="IO30" s="315"/>
      <c r="IP30" s="315"/>
      <c r="IQ30" s="315"/>
      <c r="IR30" s="315"/>
      <c r="IS30" s="315"/>
      <c r="IT30" s="315"/>
      <c r="IU30" s="315"/>
      <c r="IV30" s="315"/>
    </row>
    <row r="31" spans="1:256" ht="16.5">
      <c r="A31" s="286">
        <v>10</v>
      </c>
      <c r="B31" s="287">
        <v>100</v>
      </c>
      <c r="C31" s="287">
        <v>259</v>
      </c>
      <c r="F31" s="299" t="s">
        <v>646</v>
      </c>
      <c r="G31" s="317">
        <f t="shared" ref="G31:BN31" si="4">G28+G29</f>
        <v>6800000</v>
      </c>
      <c r="H31" s="318">
        <f t="shared" si="4"/>
        <v>20400000</v>
      </c>
      <c r="I31" s="318">
        <f t="shared" si="4"/>
        <v>34000000</v>
      </c>
      <c r="J31" s="318">
        <f t="shared" si="4"/>
        <v>47600000</v>
      </c>
      <c r="K31" s="318">
        <f t="shared" si="4"/>
        <v>61200000</v>
      </c>
      <c r="L31" s="318">
        <f t="shared" si="4"/>
        <v>67999000</v>
      </c>
      <c r="M31" s="318">
        <f t="shared" si="4"/>
        <v>0</v>
      </c>
      <c r="N31" s="318">
        <f t="shared" si="4"/>
        <v>0</v>
      </c>
      <c r="O31" s="318">
        <f t="shared" si="4"/>
        <v>0</v>
      </c>
      <c r="P31" s="318">
        <f t="shared" si="4"/>
        <v>0</v>
      </c>
      <c r="Q31" s="318">
        <f t="shared" si="4"/>
        <v>0</v>
      </c>
      <c r="R31" s="318">
        <f t="shared" si="4"/>
        <v>0</v>
      </c>
      <c r="S31" s="318">
        <f t="shared" si="4"/>
        <v>0</v>
      </c>
      <c r="T31" s="318">
        <f t="shared" si="4"/>
        <v>0</v>
      </c>
      <c r="U31" s="318">
        <f t="shared" si="4"/>
        <v>0</v>
      </c>
      <c r="V31" s="318">
        <f t="shared" si="4"/>
        <v>0</v>
      </c>
      <c r="W31" s="318">
        <f t="shared" si="4"/>
        <v>0</v>
      </c>
      <c r="X31" s="318">
        <f t="shared" si="4"/>
        <v>0</v>
      </c>
      <c r="Y31" s="318">
        <f t="shared" si="4"/>
        <v>0</v>
      </c>
      <c r="Z31" s="318">
        <f t="shared" si="4"/>
        <v>0</v>
      </c>
      <c r="AA31" s="318">
        <f t="shared" si="4"/>
        <v>0</v>
      </c>
      <c r="AB31" s="318">
        <f t="shared" si="4"/>
        <v>0</v>
      </c>
      <c r="AC31" s="318">
        <f t="shared" si="4"/>
        <v>0</v>
      </c>
      <c r="AD31" s="318">
        <f t="shared" si="4"/>
        <v>0</v>
      </c>
      <c r="AE31" s="318">
        <f t="shared" si="4"/>
        <v>0</v>
      </c>
      <c r="AF31" s="318">
        <f t="shared" si="4"/>
        <v>0</v>
      </c>
      <c r="AG31" s="318">
        <f t="shared" si="4"/>
        <v>0</v>
      </c>
      <c r="AH31" s="318">
        <f t="shared" si="4"/>
        <v>0</v>
      </c>
      <c r="AI31" s="318">
        <f t="shared" si="4"/>
        <v>0</v>
      </c>
      <c r="AJ31" s="318">
        <f t="shared" si="4"/>
        <v>0</v>
      </c>
      <c r="AK31" s="318">
        <f t="shared" si="4"/>
        <v>0</v>
      </c>
      <c r="AL31" s="318">
        <f t="shared" si="4"/>
        <v>0</v>
      </c>
      <c r="AM31" s="318">
        <f t="shared" si="4"/>
        <v>0</v>
      </c>
      <c r="AN31" s="318">
        <f t="shared" si="4"/>
        <v>0</v>
      </c>
      <c r="AO31" s="318">
        <f t="shared" si="4"/>
        <v>0</v>
      </c>
      <c r="AP31" s="318">
        <f t="shared" si="4"/>
        <v>0</v>
      </c>
      <c r="AQ31" s="318">
        <f t="shared" si="4"/>
        <v>0</v>
      </c>
      <c r="AR31" s="318">
        <f t="shared" si="4"/>
        <v>0</v>
      </c>
      <c r="AS31" s="318">
        <f t="shared" si="4"/>
        <v>0</v>
      </c>
      <c r="AT31" s="318">
        <f t="shared" si="4"/>
        <v>0</v>
      </c>
      <c r="AU31" s="318">
        <f t="shared" si="4"/>
        <v>0</v>
      </c>
      <c r="AV31" s="318">
        <f t="shared" si="4"/>
        <v>0</v>
      </c>
      <c r="AW31" s="318">
        <f t="shared" si="4"/>
        <v>0</v>
      </c>
      <c r="AX31" s="318">
        <f t="shared" si="4"/>
        <v>0</v>
      </c>
      <c r="AY31" s="318">
        <f t="shared" si="4"/>
        <v>0</v>
      </c>
      <c r="AZ31" s="318">
        <f t="shared" si="4"/>
        <v>0</v>
      </c>
      <c r="BA31" s="318">
        <f t="shared" si="4"/>
        <v>0</v>
      </c>
      <c r="BB31" s="318">
        <f t="shared" si="4"/>
        <v>0</v>
      </c>
      <c r="BC31" s="318">
        <f t="shared" si="4"/>
        <v>0</v>
      </c>
      <c r="BD31" s="318">
        <f t="shared" si="4"/>
        <v>0</v>
      </c>
      <c r="BE31" s="318">
        <f t="shared" si="4"/>
        <v>0</v>
      </c>
      <c r="BF31" s="318">
        <f t="shared" si="4"/>
        <v>0</v>
      </c>
      <c r="BG31" s="318">
        <f t="shared" si="4"/>
        <v>0</v>
      </c>
      <c r="BH31" s="318">
        <f t="shared" si="4"/>
        <v>0</v>
      </c>
      <c r="BI31" s="318">
        <f t="shared" si="4"/>
        <v>0</v>
      </c>
      <c r="BJ31" s="318">
        <f t="shared" si="4"/>
        <v>0</v>
      </c>
      <c r="BK31" s="318">
        <f t="shared" si="4"/>
        <v>0</v>
      </c>
      <c r="BL31" s="318">
        <f t="shared" si="4"/>
        <v>0</v>
      </c>
      <c r="BM31" s="318">
        <f t="shared" si="4"/>
        <v>0</v>
      </c>
      <c r="BN31" s="318">
        <f t="shared" si="4"/>
        <v>0</v>
      </c>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0"/>
      <c r="FM31" s="320"/>
      <c r="FN31" s="320"/>
      <c r="FO31" s="320"/>
      <c r="FP31" s="320"/>
      <c r="FQ31" s="320"/>
      <c r="FR31" s="320"/>
      <c r="FS31" s="320"/>
      <c r="FT31" s="320"/>
      <c r="FU31" s="320"/>
      <c r="FV31" s="320"/>
      <c r="FW31" s="320"/>
      <c r="FX31" s="320"/>
      <c r="FY31" s="320"/>
      <c r="FZ31" s="320"/>
      <c r="GA31" s="320"/>
      <c r="GB31" s="320"/>
      <c r="GC31" s="320"/>
      <c r="GD31" s="320"/>
      <c r="GE31" s="320"/>
      <c r="GF31" s="320"/>
      <c r="GG31" s="320"/>
      <c r="GH31" s="320"/>
      <c r="GI31" s="320"/>
      <c r="GJ31" s="320"/>
      <c r="GK31" s="320"/>
      <c r="GL31" s="320"/>
      <c r="GM31" s="320"/>
      <c r="GN31" s="320"/>
      <c r="GO31" s="320"/>
      <c r="GP31" s="320"/>
      <c r="GQ31" s="320"/>
      <c r="GR31" s="320"/>
      <c r="GS31" s="320"/>
      <c r="GT31" s="320"/>
      <c r="GU31" s="320"/>
      <c r="GV31" s="320"/>
      <c r="GW31" s="320"/>
      <c r="GX31" s="320"/>
      <c r="GY31" s="320"/>
      <c r="GZ31" s="320"/>
      <c r="HA31" s="320"/>
      <c r="HB31" s="320"/>
      <c r="HC31" s="320"/>
      <c r="HD31" s="320"/>
      <c r="HE31" s="320"/>
      <c r="HF31" s="320"/>
      <c r="HG31" s="320"/>
      <c r="HH31" s="320"/>
      <c r="HI31" s="320"/>
      <c r="HJ31" s="320"/>
      <c r="HK31" s="320"/>
      <c r="HL31" s="320"/>
      <c r="HM31" s="320"/>
      <c r="HN31" s="320"/>
      <c r="HO31" s="320"/>
      <c r="HP31" s="320"/>
      <c r="HQ31" s="320"/>
      <c r="HR31" s="320"/>
      <c r="HS31" s="320"/>
      <c r="HT31" s="320"/>
      <c r="HU31" s="320"/>
      <c r="HV31" s="320"/>
      <c r="HW31" s="320"/>
      <c r="HX31" s="320"/>
      <c r="HY31" s="320"/>
      <c r="HZ31" s="320"/>
      <c r="IA31" s="320"/>
      <c r="IB31" s="320"/>
      <c r="IC31" s="320"/>
      <c r="ID31" s="320"/>
      <c r="IE31" s="320"/>
      <c r="IF31" s="320"/>
      <c r="IG31" s="320"/>
      <c r="IH31" s="320"/>
      <c r="II31" s="320"/>
      <c r="IJ31" s="320"/>
      <c r="IK31" s="320"/>
      <c r="IL31" s="320"/>
      <c r="IM31" s="320"/>
      <c r="IN31" s="320"/>
      <c r="IO31" s="320"/>
      <c r="IP31" s="320"/>
      <c r="IQ31" s="320"/>
      <c r="IR31" s="320"/>
      <c r="IS31" s="320"/>
      <c r="IT31" s="320"/>
      <c r="IU31" s="320"/>
      <c r="IV31" s="320"/>
    </row>
    <row r="32" spans="1:256">
      <c r="A32" s="286">
        <v>11</v>
      </c>
      <c r="B32" s="287">
        <v>90</v>
      </c>
      <c r="C32" s="287">
        <v>239</v>
      </c>
      <c r="G32" s="321" t="b">
        <f>SUM(G30:G31)=$I$22+SUM($G27:G27)</f>
        <v>1</v>
      </c>
      <c r="H32" s="321" t="b">
        <f>SUM(H30:H31)=$I$22+SUM($G27:H27)</f>
        <v>1</v>
      </c>
      <c r="I32" s="321" t="b">
        <f>SUM(I30:I31)=$I$22+SUM($G27:I27)</f>
        <v>1</v>
      </c>
      <c r="J32" s="321" t="b">
        <f>SUM(J30:J31)=$I$22+SUM($G27:J27)</f>
        <v>1</v>
      </c>
      <c r="K32" s="321" t="b">
        <f>SUM(K30:K31)=$I$22+SUM($G27:K27)</f>
        <v>1</v>
      </c>
      <c r="L32" s="321" t="b">
        <f>SUM(L30:L31)=$I$22+SUM($G27:L27)</f>
        <v>1</v>
      </c>
      <c r="M32" s="321" t="b">
        <f>SUM(M30:M31)=$I$22+SUM($G27:M27)</f>
        <v>0</v>
      </c>
      <c r="N32" s="321" t="b">
        <f>SUM(N30:N31)=$I$22+SUM($G27:N27)</f>
        <v>0</v>
      </c>
      <c r="O32" s="321" t="b">
        <f>SUM(O30:O31)=$I$22+SUM($G27:O27)</f>
        <v>0</v>
      </c>
      <c r="P32" s="321" t="b">
        <f>SUM(P30:P31)=$I$22+SUM($G27:P27)</f>
        <v>0</v>
      </c>
      <c r="Q32" s="321" t="b">
        <f>SUM(Q30:Q31)=$I$22+SUM($G27:Q27)</f>
        <v>0</v>
      </c>
      <c r="R32" s="321" t="b">
        <f>SUM(R30:R31)=$I$22+SUM($G27:R27)</f>
        <v>0</v>
      </c>
      <c r="S32" s="321" t="b">
        <f>SUM(S30:S31)=$I$22+SUM($G27:S27)</f>
        <v>0</v>
      </c>
      <c r="T32" s="321" t="b">
        <f>SUM(T30:T31)=$I$22+SUM($G27:T27)</f>
        <v>0</v>
      </c>
      <c r="U32" s="321" t="b">
        <f>SUM(U30:U31)=$I$22+SUM($G27:U27)</f>
        <v>0</v>
      </c>
      <c r="V32" s="321" t="b">
        <f>SUM(V30:V31)=$I$22+SUM($G27:V27)</f>
        <v>0</v>
      </c>
      <c r="W32" s="321" t="b">
        <f>SUM(W30:W31)=$I$22+SUM($G27:W27)</f>
        <v>0</v>
      </c>
      <c r="X32" s="321" t="b">
        <f>SUM(X30:X31)=$I$22+SUM($G27:X27)</f>
        <v>0</v>
      </c>
      <c r="Y32" s="321" t="b">
        <f>SUM(Y30:Y31)=$I$22+SUM($G27:Y27)</f>
        <v>0</v>
      </c>
      <c r="Z32" s="321" t="b">
        <f>SUM(Z30:Z31)=$I$22+SUM($G27:Z27)</f>
        <v>0</v>
      </c>
      <c r="AA32" s="321" t="b">
        <f>SUM(AA30:AA31)=$I$22+SUM($G27:AA27)</f>
        <v>0</v>
      </c>
      <c r="AB32" s="321" t="b">
        <f>SUM(AB30:AB31)=$I$22+SUM($G27:AB27)</f>
        <v>0</v>
      </c>
      <c r="AC32" s="321" t="b">
        <f>SUM(AC30:AC31)=$I$22+SUM($G27:AC27)</f>
        <v>0</v>
      </c>
      <c r="AD32" s="321" t="b">
        <f>SUM(AD30:AD31)=$I$22+SUM($G27:AD27)</f>
        <v>0</v>
      </c>
      <c r="AE32" s="321" t="b">
        <f>SUM(AE30:AE31)=$I$22+SUM($G27:AE27)</f>
        <v>0</v>
      </c>
      <c r="AF32" s="321" t="b">
        <f>SUM(AF30:AF31)=$I$22+SUM($G27:AF27)</f>
        <v>0</v>
      </c>
      <c r="AG32" s="321" t="b">
        <f>SUM(AG30:AG31)=$I$22+SUM($G27:AG27)</f>
        <v>0</v>
      </c>
      <c r="AH32" s="321" t="b">
        <f>SUM(AH30:AH31)=$I$22+SUM($G27:AH27)</f>
        <v>0</v>
      </c>
      <c r="AI32" s="321" t="b">
        <f>SUM(AI30:AI31)=$I$22+SUM($G27:AI27)</f>
        <v>0</v>
      </c>
      <c r="AJ32" s="321" t="b">
        <f>SUM(AJ30:AJ31)=$I$22+SUM($G27:AJ27)</f>
        <v>0</v>
      </c>
      <c r="AK32" s="321" t="b">
        <f>SUM(AK30:AK31)=$I$22+SUM($G27:AK27)</f>
        <v>0</v>
      </c>
      <c r="AL32" s="321" t="b">
        <f>SUM(AL30:AL31)=$I$22+SUM($G27:AL27)</f>
        <v>0</v>
      </c>
      <c r="AM32" s="321" t="b">
        <f>SUM(AM30:AM31)=$I$22+SUM($G27:AM27)</f>
        <v>0</v>
      </c>
      <c r="AN32" s="321" t="b">
        <f>SUM(AN30:AN31)=$I$22+SUM($G27:AN27)</f>
        <v>0</v>
      </c>
      <c r="AO32" s="321" t="b">
        <f>SUM(AO30:AO31)=$I$22+SUM($G27:AO27)</f>
        <v>0</v>
      </c>
      <c r="AP32" s="321" t="b">
        <f>SUM(AP30:AP31)=$I$22+SUM($G27:AP27)</f>
        <v>0</v>
      </c>
      <c r="AQ32" s="321" t="b">
        <f>SUM(AQ30:AQ31)=$I$22+SUM($G27:AQ27)</f>
        <v>0</v>
      </c>
      <c r="AR32" s="321" t="b">
        <f>SUM(AR30:AR31)=$I$22+SUM($G27:AR27)</f>
        <v>0</v>
      </c>
      <c r="AS32" s="321" t="b">
        <f>SUM(AS30:AS31)=$I$22+SUM($G27:AS27)</f>
        <v>0</v>
      </c>
      <c r="AT32" s="321" t="b">
        <f>SUM(AT30:AT31)=$I$22+SUM($G27:AT27)</f>
        <v>0</v>
      </c>
      <c r="AU32" s="321" t="b">
        <f>SUM(AU30:AU31)=$I$22+SUM($G27:AU27)</f>
        <v>0</v>
      </c>
      <c r="AV32" s="321" t="b">
        <f>SUM(AV30:AV31)=$I$22+SUM($G27:AV27)</f>
        <v>0</v>
      </c>
      <c r="AW32" s="321" t="b">
        <f>SUM(AW30:AW31)=$I$22+SUM($G27:AW27)</f>
        <v>0</v>
      </c>
      <c r="AX32" s="321" t="b">
        <f>SUM(AX30:AX31)=$I$22+SUM($G27:AX27)</f>
        <v>0</v>
      </c>
      <c r="AY32" s="321" t="b">
        <f>SUM(AY30:AY31)=$I$22+SUM($G27:AY27)</f>
        <v>0</v>
      </c>
      <c r="AZ32" s="321" t="b">
        <f>SUM(AZ30:AZ31)=$I$22+SUM($G27:AZ27)</f>
        <v>0</v>
      </c>
      <c r="BA32" s="321" t="b">
        <f>SUM(BA30:BA31)=$I$22+SUM($G27:BA27)</f>
        <v>0</v>
      </c>
      <c r="BB32" s="321" t="b">
        <f>SUM(BB30:BB31)=$I$22+SUM($G27:BB27)</f>
        <v>0</v>
      </c>
      <c r="BC32" s="321" t="b">
        <f>SUM(BC30:BC31)=$I$22+SUM($G27:BC27)</f>
        <v>0</v>
      </c>
      <c r="BD32" s="321" t="b">
        <f>SUM(BD30:BD31)=$I$22+SUM($G27:BD27)</f>
        <v>0</v>
      </c>
      <c r="BE32" s="321" t="b">
        <f>SUM(BE30:BE31)=$I$22+SUM($G27:BE27)</f>
        <v>0</v>
      </c>
      <c r="BF32" s="321" t="b">
        <f>SUM(BF30:BF31)=$I$22+SUM($G27:BF27)</f>
        <v>0</v>
      </c>
      <c r="BG32" s="321" t="b">
        <f>SUM(BG30:BG31)=$I$22+SUM($G27:BG27)</f>
        <v>0</v>
      </c>
      <c r="BH32" s="321" t="b">
        <f>SUM(BH30:BH31)=$I$22+SUM($G27:BH27)</f>
        <v>0</v>
      </c>
      <c r="BI32" s="321" t="b">
        <f>SUM(BI30:BI31)=$I$22+SUM($G27:BI27)</f>
        <v>0</v>
      </c>
      <c r="BJ32" s="321" t="b">
        <f>SUM(BJ30:BJ31)=$I$22+SUM($G27:BJ27)</f>
        <v>0</v>
      </c>
      <c r="BK32" s="321" t="b">
        <f>SUM(BK30:BK31)=$I$22+SUM($G27:BK27)</f>
        <v>0</v>
      </c>
      <c r="BL32" s="321" t="b">
        <f>SUM(BL30:BL31)=$I$22+SUM($G27:BL27)</f>
        <v>0</v>
      </c>
      <c r="BM32" s="321" t="b">
        <f>SUM(BM30:BM31)=$I$22+SUM($G27:BM27)</f>
        <v>0</v>
      </c>
      <c r="BN32" s="321" t="b">
        <f>SUM(BN30:BN31)=$I$22+SUM($G27:BN27)</f>
        <v>0</v>
      </c>
    </row>
    <row r="33" spans="1:66">
      <c r="A33" s="286">
        <v>12</v>
      </c>
      <c r="B33" s="287">
        <v>83</v>
      </c>
      <c r="C33" s="287">
        <v>221</v>
      </c>
    </row>
    <row r="34" spans="1:66">
      <c r="A34" s="286">
        <v>13</v>
      </c>
      <c r="B34" s="287">
        <v>76</v>
      </c>
      <c r="C34" s="287">
        <v>206</v>
      </c>
      <c r="M34" s="275"/>
    </row>
    <row r="35" spans="1:66" ht="14.25" thickBot="1">
      <c r="A35" s="286">
        <v>14</v>
      </c>
      <c r="B35" s="287">
        <v>71</v>
      </c>
      <c r="C35" s="287">
        <v>193</v>
      </c>
      <c r="G35" s="280" t="str">
        <f>G21</f>
        <v>상각방법</v>
      </c>
      <c r="H35" s="280" t="str">
        <f>H21</f>
        <v>취득일</v>
      </c>
      <c r="I35" s="280" t="str">
        <f>I21</f>
        <v>취득가액</v>
      </c>
      <c r="J35" s="280" t="str">
        <f>J21</f>
        <v>내용연수</v>
      </c>
      <c r="K35" s="280" t="str">
        <f>K21</f>
        <v>상각률</v>
      </c>
      <c r="L35" s="280" t="s">
        <v>631</v>
      </c>
      <c r="M35" s="282" t="s">
        <v>632</v>
      </c>
      <c r="N35" s="275"/>
    </row>
    <row r="36" spans="1:66" ht="15" thickTop="1" thickBot="1">
      <c r="A36" s="286">
        <v>15</v>
      </c>
      <c r="B36" s="287">
        <v>66</v>
      </c>
      <c r="C36" s="287">
        <v>182</v>
      </c>
      <c r="F36" s="288" t="s">
        <v>647</v>
      </c>
      <c r="G36" s="322" t="s">
        <v>626</v>
      </c>
      <c r="H36" s="290">
        <f>H22</f>
        <v>44013</v>
      </c>
      <c r="I36" s="291">
        <f>I22</f>
        <v>68000000</v>
      </c>
      <c r="J36" s="292">
        <f>J22</f>
        <v>5</v>
      </c>
      <c r="K36" s="323">
        <f>VLOOKUP(J36,$A$23:$C$81,3)/1000</f>
        <v>0.45100000000000001</v>
      </c>
      <c r="L36" s="294"/>
      <c r="M36" s="295">
        <f>I36+SUM(G41:BN41)</f>
        <v>68000000</v>
      </c>
      <c r="P36" s="275"/>
    </row>
    <row r="37" spans="1:66" ht="14.25" thickTop="1">
      <c r="A37" s="286">
        <v>16</v>
      </c>
      <c r="B37" s="287">
        <v>62</v>
      </c>
      <c r="C37" s="287">
        <v>171</v>
      </c>
    </row>
    <row r="38" spans="1:66">
      <c r="A38" s="286">
        <v>17</v>
      </c>
      <c r="B38" s="287">
        <v>58</v>
      </c>
      <c r="C38" s="287">
        <v>162</v>
      </c>
      <c r="F38" s="345" t="s">
        <v>639</v>
      </c>
      <c r="G38" s="297" t="s">
        <v>640</v>
      </c>
      <c r="H38" s="297">
        <v>2</v>
      </c>
      <c r="I38" s="297">
        <f>H38+1</f>
        <v>3</v>
      </c>
      <c r="J38" s="297">
        <f t="shared" ref="J38:Y39" si="5">I38+1</f>
        <v>4</v>
      </c>
      <c r="K38" s="297">
        <f t="shared" si="5"/>
        <v>5</v>
      </c>
      <c r="L38" s="297">
        <f t="shared" si="5"/>
        <v>6</v>
      </c>
      <c r="M38" s="297">
        <f t="shared" si="5"/>
        <v>7</v>
      </c>
      <c r="N38" s="297">
        <f t="shared" si="5"/>
        <v>8</v>
      </c>
      <c r="O38" s="297">
        <f t="shared" si="5"/>
        <v>9</v>
      </c>
      <c r="P38" s="297">
        <f t="shared" si="5"/>
        <v>10</v>
      </c>
      <c r="Q38" s="297">
        <f t="shared" si="5"/>
        <v>11</v>
      </c>
      <c r="R38" s="297">
        <f t="shared" si="5"/>
        <v>12</v>
      </c>
      <c r="S38" s="297">
        <f t="shared" si="5"/>
        <v>13</v>
      </c>
      <c r="T38" s="297">
        <f t="shared" si="5"/>
        <v>14</v>
      </c>
      <c r="U38" s="297">
        <f t="shared" si="5"/>
        <v>15</v>
      </c>
      <c r="V38" s="297">
        <f t="shared" si="5"/>
        <v>16</v>
      </c>
      <c r="W38" s="297">
        <f t="shared" si="5"/>
        <v>17</v>
      </c>
      <c r="X38" s="297">
        <f t="shared" si="5"/>
        <v>18</v>
      </c>
      <c r="Y38" s="297">
        <f t="shared" si="5"/>
        <v>19</v>
      </c>
      <c r="Z38" s="297">
        <f t="shared" ref="Z38:AO39" si="6">Y38+1</f>
        <v>20</v>
      </c>
      <c r="AA38" s="297">
        <f t="shared" si="6"/>
        <v>21</v>
      </c>
      <c r="AB38" s="297">
        <f t="shared" si="6"/>
        <v>22</v>
      </c>
      <c r="AC38" s="297">
        <f t="shared" si="6"/>
        <v>23</v>
      </c>
      <c r="AD38" s="297">
        <f t="shared" si="6"/>
        <v>24</v>
      </c>
      <c r="AE38" s="297">
        <f t="shared" si="6"/>
        <v>25</v>
      </c>
      <c r="AF38" s="297">
        <f t="shared" si="6"/>
        <v>26</v>
      </c>
      <c r="AG38" s="297">
        <f t="shared" si="6"/>
        <v>27</v>
      </c>
      <c r="AH38" s="297">
        <f t="shared" si="6"/>
        <v>28</v>
      </c>
      <c r="AI38" s="297">
        <f t="shared" si="6"/>
        <v>29</v>
      </c>
      <c r="AJ38" s="297">
        <f t="shared" si="6"/>
        <v>30</v>
      </c>
      <c r="AK38" s="297">
        <f t="shared" si="6"/>
        <v>31</v>
      </c>
      <c r="AL38" s="297">
        <f t="shared" si="6"/>
        <v>32</v>
      </c>
      <c r="AM38" s="297">
        <f t="shared" si="6"/>
        <v>33</v>
      </c>
      <c r="AN38" s="297">
        <f t="shared" si="6"/>
        <v>34</v>
      </c>
      <c r="AO38" s="297">
        <f t="shared" si="6"/>
        <v>35</v>
      </c>
      <c r="AP38" s="297">
        <f t="shared" ref="AP38:BE39" si="7">AO38+1</f>
        <v>36</v>
      </c>
      <c r="AQ38" s="297">
        <f t="shared" si="7"/>
        <v>37</v>
      </c>
      <c r="AR38" s="297">
        <f t="shared" si="7"/>
        <v>38</v>
      </c>
      <c r="AS38" s="297">
        <f t="shared" si="7"/>
        <v>39</v>
      </c>
      <c r="AT38" s="297">
        <f t="shared" si="7"/>
        <v>40</v>
      </c>
      <c r="AU38" s="297">
        <f t="shared" si="7"/>
        <v>41</v>
      </c>
      <c r="AV38" s="297">
        <f t="shared" si="7"/>
        <v>42</v>
      </c>
      <c r="AW38" s="297">
        <f t="shared" si="7"/>
        <v>43</v>
      </c>
      <c r="AX38" s="297">
        <f t="shared" si="7"/>
        <v>44</v>
      </c>
      <c r="AY38" s="297">
        <f t="shared" si="7"/>
        <v>45</v>
      </c>
      <c r="AZ38" s="297">
        <f t="shared" si="7"/>
        <v>46</v>
      </c>
      <c r="BA38" s="297">
        <f t="shared" si="7"/>
        <v>47</v>
      </c>
      <c r="BB38" s="297">
        <f t="shared" si="7"/>
        <v>48</v>
      </c>
      <c r="BC38" s="297">
        <f t="shared" si="7"/>
        <v>49</v>
      </c>
      <c r="BD38" s="297">
        <f t="shared" si="7"/>
        <v>50</v>
      </c>
      <c r="BE38" s="297">
        <f t="shared" si="7"/>
        <v>51</v>
      </c>
      <c r="BF38" s="297">
        <f t="shared" ref="BF38:BN39" si="8">BE38+1</f>
        <v>52</v>
      </c>
      <c r="BG38" s="297">
        <f t="shared" si="8"/>
        <v>53</v>
      </c>
      <c r="BH38" s="297">
        <f t="shared" si="8"/>
        <v>54</v>
      </c>
      <c r="BI38" s="297">
        <f t="shared" si="8"/>
        <v>55</v>
      </c>
      <c r="BJ38" s="297">
        <f t="shared" si="8"/>
        <v>56</v>
      </c>
      <c r="BK38" s="297">
        <f t="shared" si="8"/>
        <v>57</v>
      </c>
      <c r="BL38" s="297">
        <f t="shared" si="8"/>
        <v>58</v>
      </c>
      <c r="BM38" s="297">
        <f t="shared" si="8"/>
        <v>59</v>
      </c>
      <c r="BN38" s="297">
        <f t="shared" si="8"/>
        <v>60</v>
      </c>
    </row>
    <row r="39" spans="1:66" ht="14.25" thickBot="1">
      <c r="A39" s="286">
        <v>18</v>
      </c>
      <c r="B39" s="287">
        <v>55</v>
      </c>
      <c r="C39" s="287">
        <v>154</v>
      </c>
      <c r="F39" s="345"/>
      <c r="G39" s="298" t="str">
        <f>TEXT(H36,"YYYY")</f>
        <v>2020</v>
      </c>
      <c r="H39" s="297">
        <f>G39+1</f>
        <v>2021</v>
      </c>
      <c r="I39" s="297">
        <f>H39+1</f>
        <v>2022</v>
      </c>
      <c r="J39" s="297">
        <f t="shared" si="5"/>
        <v>2023</v>
      </c>
      <c r="K39" s="297">
        <f t="shared" si="5"/>
        <v>2024</v>
      </c>
      <c r="L39" s="297">
        <f t="shared" si="5"/>
        <v>2025</v>
      </c>
      <c r="M39" s="297">
        <f t="shared" si="5"/>
        <v>2026</v>
      </c>
      <c r="N39" s="297">
        <f t="shared" si="5"/>
        <v>2027</v>
      </c>
      <c r="O39" s="297">
        <f t="shared" si="5"/>
        <v>2028</v>
      </c>
      <c r="P39" s="297">
        <f t="shared" si="5"/>
        <v>2029</v>
      </c>
      <c r="Q39" s="297">
        <f t="shared" si="5"/>
        <v>2030</v>
      </c>
      <c r="R39" s="297">
        <f t="shared" si="5"/>
        <v>2031</v>
      </c>
      <c r="S39" s="297">
        <f t="shared" si="5"/>
        <v>2032</v>
      </c>
      <c r="T39" s="297">
        <f t="shared" si="5"/>
        <v>2033</v>
      </c>
      <c r="U39" s="297">
        <f t="shared" si="5"/>
        <v>2034</v>
      </c>
      <c r="V39" s="297">
        <f t="shared" si="5"/>
        <v>2035</v>
      </c>
      <c r="W39" s="297">
        <f t="shared" si="5"/>
        <v>2036</v>
      </c>
      <c r="X39" s="297">
        <f t="shared" si="5"/>
        <v>2037</v>
      </c>
      <c r="Y39" s="297">
        <f t="shared" si="5"/>
        <v>2038</v>
      </c>
      <c r="Z39" s="297">
        <f t="shared" si="6"/>
        <v>2039</v>
      </c>
      <c r="AA39" s="297">
        <f t="shared" si="6"/>
        <v>2040</v>
      </c>
      <c r="AB39" s="297">
        <f t="shared" si="6"/>
        <v>2041</v>
      </c>
      <c r="AC39" s="297">
        <f t="shared" si="6"/>
        <v>2042</v>
      </c>
      <c r="AD39" s="297">
        <f t="shared" si="6"/>
        <v>2043</v>
      </c>
      <c r="AE39" s="297">
        <f t="shared" si="6"/>
        <v>2044</v>
      </c>
      <c r="AF39" s="297">
        <f t="shared" si="6"/>
        <v>2045</v>
      </c>
      <c r="AG39" s="297">
        <f t="shared" si="6"/>
        <v>2046</v>
      </c>
      <c r="AH39" s="297">
        <f t="shared" si="6"/>
        <v>2047</v>
      </c>
      <c r="AI39" s="297">
        <f t="shared" si="6"/>
        <v>2048</v>
      </c>
      <c r="AJ39" s="297">
        <f t="shared" si="6"/>
        <v>2049</v>
      </c>
      <c r="AK39" s="297">
        <f t="shared" si="6"/>
        <v>2050</v>
      </c>
      <c r="AL39" s="297">
        <f t="shared" si="6"/>
        <v>2051</v>
      </c>
      <c r="AM39" s="297">
        <f t="shared" si="6"/>
        <v>2052</v>
      </c>
      <c r="AN39" s="297">
        <f t="shared" si="6"/>
        <v>2053</v>
      </c>
      <c r="AO39" s="297">
        <f t="shared" si="6"/>
        <v>2054</v>
      </c>
      <c r="AP39" s="297">
        <f t="shared" si="7"/>
        <v>2055</v>
      </c>
      <c r="AQ39" s="297">
        <f t="shared" si="7"/>
        <v>2056</v>
      </c>
      <c r="AR39" s="297">
        <f t="shared" si="7"/>
        <v>2057</v>
      </c>
      <c r="AS39" s="297">
        <f t="shared" si="7"/>
        <v>2058</v>
      </c>
      <c r="AT39" s="297">
        <f t="shared" si="7"/>
        <v>2059</v>
      </c>
      <c r="AU39" s="297">
        <f t="shared" si="7"/>
        <v>2060</v>
      </c>
      <c r="AV39" s="297">
        <f t="shared" si="7"/>
        <v>2061</v>
      </c>
      <c r="AW39" s="297">
        <f t="shared" si="7"/>
        <v>2062</v>
      </c>
      <c r="AX39" s="297">
        <f t="shared" si="7"/>
        <v>2063</v>
      </c>
      <c r="AY39" s="297">
        <f t="shared" si="7"/>
        <v>2064</v>
      </c>
      <c r="AZ39" s="297">
        <f t="shared" si="7"/>
        <v>2065</v>
      </c>
      <c r="BA39" s="297">
        <f t="shared" si="7"/>
        <v>2066</v>
      </c>
      <c r="BB39" s="297">
        <f t="shared" si="7"/>
        <v>2067</v>
      </c>
      <c r="BC39" s="297">
        <f t="shared" si="7"/>
        <v>2068</v>
      </c>
      <c r="BD39" s="297">
        <f t="shared" si="7"/>
        <v>2069</v>
      </c>
      <c r="BE39" s="297">
        <f t="shared" si="7"/>
        <v>2070</v>
      </c>
      <c r="BF39" s="297">
        <f t="shared" si="8"/>
        <v>2071</v>
      </c>
      <c r="BG39" s="297">
        <f t="shared" si="8"/>
        <v>2072</v>
      </c>
      <c r="BH39" s="297">
        <f t="shared" si="8"/>
        <v>2073</v>
      </c>
      <c r="BI39" s="297">
        <f t="shared" si="8"/>
        <v>2074</v>
      </c>
      <c r="BJ39" s="297">
        <f t="shared" si="8"/>
        <v>2075</v>
      </c>
      <c r="BK39" s="297">
        <f t="shared" si="8"/>
        <v>2076</v>
      </c>
      <c r="BL39" s="297">
        <f t="shared" si="8"/>
        <v>2077</v>
      </c>
      <c r="BM39" s="297">
        <f t="shared" si="8"/>
        <v>2078</v>
      </c>
      <c r="BN39" s="297">
        <f t="shared" si="8"/>
        <v>2079</v>
      </c>
    </row>
    <row r="40" spans="1:66" s="319" customFormat="1" ht="16.5">
      <c r="A40" s="286">
        <v>19</v>
      </c>
      <c r="B40" s="287">
        <v>52</v>
      </c>
      <c r="C40" s="287">
        <v>146</v>
      </c>
      <c r="D40" s="258"/>
      <c r="E40" s="258"/>
      <c r="F40" s="299" t="s">
        <v>641</v>
      </c>
      <c r="G40" s="300">
        <f>IF(AND(L36&lt;&gt;"",TEXT(L36,"yyyy")=G39),MONTH(L36)-MONTH(H36)+1,12-MONTH(H36)+1)</f>
        <v>6</v>
      </c>
      <c r="H40" s="301">
        <f>IF(OR($L$36="",VALUE(TEXT($L$36,"yyyy"))&gt;H$39),12,IF((VALUE(TEXT($L$36,"yyyy"))=H$39),TEXT($L$36,"m"),0))</f>
        <v>12</v>
      </c>
      <c r="I40" s="301">
        <f t="shared" ref="I40:BN40" si="9">IF(OR($L$36="",VALUE(TEXT($L$36,"yyyy"))&gt;I$39),12,IF((VALUE(TEXT($L$36,"yyyy"))=I$39),TEXT($L$36,"m"),0))</f>
        <v>12</v>
      </c>
      <c r="J40" s="301">
        <f t="shared" si="9"/>
        <v>12</v>
      </c>
      <c r="K40" s="301">
        <f t="shared" si="9"/>
        <v>12</v>
      </c>
      <c r="L40" s="301">
        <f t="shared" si="9"/>
        <v>12</v>
      </c>
      <c r="M40" s="301">
        <f t="shared" si="9"/>
        <v>12</v>
      </c>
      <c r="N40" s="301">
        <f t="shared" si="9"/>
        <v>12</v>
      </c>
      <c r="O40" s="301">
        <f t="shared" si="9"/>
        <v>12</v>
      </c>
      <c r="P40" s="301">
        <f t="shared" si="9"/>
        <v>12</v>
      </c>
      <c r="Q40" s="301">
        <f t="shared" si="9"/>
        <v>12</v>
      </c>
      <c r="R40" s="301">
        <f t="shared" si="9"/>
        <v>12</v>
      </c>
      <c r="S40" s="301">
        <f t="shared" si="9"/>
        <v>12</v>
      </c>
      <c r="T40" s="301">
        <f t="shared" si="9"/>
        <v>12</v>
      </c>
      <c r="U40" s="301">
        <f t="shared" si="9"/>
        <v>12</v>
      </c>
      <c r="V40" s="301">
        <f t="shared" si="9"/>
        <v>12</v>
      </c>
      <c r="W40" s="301">
        <f t="shared" si="9"/>
        <v>12</v>
      </c>
      <c r="X40" s="301">
        <f t="shared" si="9"/>
        <v>12</v>
      </c>
      <c r="Y40" s="301">
        <f t="shared" si="9"/>
        <v>12</v>
      </c>
      <c r="Z40" s="301">
        <f t="shared" si="9"/>
        <v>12</v>
      </c>
      <c r="AA40" s="301">
        <f t="shared" si="9"/>
        <v>12</v>
      </c>
      <c r="AB40" s="301">
        <f t="shared" si="9"/>
        <v>12</v>
      </c>
      <c r="AC40" s="301">
        <f t="shared" si="9"/>
        <v>12</v>
      </c>
      <c r="AD40" s="301">
        <f t="shared" si="9"/>
        <v>12</v>
      </c>
      <c r="AE40" s="301">
        <f t="shared" si="9"/>
        <v>12</v>
      </c>
      <c r="AF40" s="301">
        <f t="shared" si="9"/>
        <v>12</v>
      </c>
      <c r="AG40" s="301">
        <f t="shared" si="9"/>
        <v>12</v>
      </c>
      <c r="AH40" s="301">
        <f t="shared" si="9"/>
        <v>12</v>
      </c>
      <c r="AI40" s="301">
        <f t="shared" si="9"/>
        <v>12</v>
      </c>
      <c r="AJ40" s="301">
        <f t="shared" si="9"/>
        <v>12</v>
      </c>
      <c r="AK40" s="301">
        <f t="shared" si="9"/>
        <v>12</v>
      </c>
      <c r="AL40" s="301">
        <f t="shared" si="9"/>
        <v>12</v>
      </c>
      <c r="AM40" s="301">
        <f t="shared" si="9"/>
        <v>12</v>
      </c>
      <c r="AN40" s="301">
        <f t="shared" si="9"/>
        <v>12</v>
      </c>
      <c r="AO40" s="301">
        <f t="shared" si="9"/>
        <v>12</v>
      </c>
      <c r="AP40" s="301">
        <f t="shared" si="9"/>
        <v>12</v>
      </c>
      <c r="AQ40" s="301">
        <f t="shared" si="9"/>
        <v>12</v>
      </c>
      <c r="AR40" s="301">
        <f t="shared" si="9"/>
        <v>12</v>
      </c>
      <c r="AS40" s="301">
        <f t="shared" si="9"/>
        <v>12</v>
      </c>
      <c r="AT40" s="301">
        <f t="shared" si="9"/>
        <v>12</v>
      </c>
      <c r="AU40" s="301">
        <f t="shared" si="9"/>
        <v>12</v>
      </c>
      <c r="AV40" s="301">
        <f t="shared" si="9"/>
        <v>12</v>
      </c>
      <c r="AW40" s="301">
        <f t="shared" si="9"/>
        <v>12</v>
      </c>
      <c r="AX40" s="301">
        <f t="shared" si="9"/>
        <v>12</v>
      </c>
      <c r="AY40" s="301">
        <f t="shared" si="9"/>
        <v>12</v>
      </c>
      <c r="AZ40" s="301">
        <f t="shared" si="9"/>
        <v>12</v>
      </c>
      <c r="BA40" s="301">
        <f t="shared" si="9"/>
        <v>12</v>
      </c>
      <c r="BB40" s="301">
        <f t="shared" si="9"/>
        <v>12</v>
      </c>
      <c r="BC40" s="301">
        <f t="shared" si="9"/>
        <v>12</v>
      </c>
      <c r="BD40" s="301">
        <f t="shared" si="9"/>
        <v>12</v>
      </c>
      <c r="BE40" s="301">
        <f t="shared" si="9"/>
        <v>12</v>
      </c>
      <c r="BF40" s="301">
        <f t="shared" si="9"/>
        <v>12</v>
      </c>
      <c r="BG40" s="301">
        <f t="shared" si="9"/>
        <v>12</v>
      </c>
      <c r="BH40" s="301">
        <f t="shared" si="9"/>
        <v>12</v>
      </c>
      <c r="BI40" s="301">
        <f t="shared" si="9"/>
        <v>12</v>
      </c>
      <c r="BJ40" s="301">
        <f t="shared" si="9"/>
        <v>12</v>
      </c>
      <c r="BK40" s="301">
        <f t="shared" si="9"/>
        <v>12</v>
      </c>
      <c r="BL40" s="301">
        <f t="shared" si="9"/>
        <v>12</v>
      </c>
      <c r="BM40" s="301">
        <f t="shared" si="9"/>
        <v>12</v>
      </c>
      <c r="BN40" s="301">
        <f t="shared" si="9"/>
        <v>12</v>
      </c>
    </row>
    <row r="41" spans="1:66" s="326" customFormat="1" ht="16.5">
      <c r="A41" s="286">
        <v>20</v>
      </c>
      <c r="B41" s="287">
        <v>50</v>
      </c>
      <c r="C41" s="287">
        <v>140</v>
      </c>
      <c r="D41" s="258"/>
      <c r="E41" s="258"/>
      <c r="F41" s="299" t="s">
        <v>642</v>
      </c>
      <c r="G41" s="324"/>
      <c r="H41" s="303"/>
      <c r="I41" s="304"/>
      <c r="J41" s="305"/>
      <c r="K41" s="325"/>
      <c r="L41" s="325">
        <v>0</v>
      </c>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row>
    <row r="42" spans="1:66" s="319" customFormat="1" ht="16.5">
      <c r="A42" s="286">
        <v>21</v>
      </c>
      <c r="B42" s="287">
        <v>48</v>
      </c>
      <c r="C42" s="287">
        <v>133</v>
      </c>
      <c r="D42" s="258"/>
      <c r="E42" s="258"/>
      <c r="F42" s="299" t="s">
        <v>643</v>
      </c>
      <c r="G42" s="327">
        <v>0</v>
      </c>
      <c r="H42" s="328">
        <f>IF(H40=0,0,IF(G44+H41&gt;1000,G45,0))</f>
        <v>15334000</v>
      </c>
      <c r="I42" s="328">
        <f t="shared" ref="I42:BN42" si="10">IF(I40=0,0,IF(H44+I41&gt;1000,H45,0))</f>
        <v>39086366</v>
      </c>
      <c r="J42" s="328">
        <f t="shared" si="10"/>
        <v>52126414</v>
      </c>
      <c r="K42" s="328">
        <f t="shared" si="10"/>
        <v>59285401</v>
      </c>
      <c r="L42" s="328">
        <f t="shared" si="10"/>
        <v>63215685</v>
      </c>
      <c r="M42" s="328">
        <f t="shared" si="10"/>
        <v>0</v>
      </c>
      <c r="N42" s="328">
        <f t="shared" si="10"/>
        <v>0</v>
      </c>
      <c r="O42" s="328">
        <f t="shared" si="10"/>
        <v>0</v>
      </c>
      <c r="P42" s="328">
        <f t="shared" si="10"/>
        <v>0</v>
      </c>
      <c r="Q42" s="328">
        <f t="shared" si="10"/>
        <v>0</v>
      </c>
      <c r="R42" s="328">
        <f t="shared" si="10"/>
        <v>0</v>
      </c>
      <c r="S42" s="328">
        <f t="shared" si="10"/>
        <v>0</v>
      </c>
      <c r="T42" s="328">
        <f t="shared" si="10"/>
        <v>0</v>
      </c>
      <c r="U42" s="328">
        <f t="shared" si="10"/>
        <v>0</v>
      </c>
      <c r="V42" s="328">
        <f t="shared" si="10"/>
        <v>0</v>
      </c>
      <c r="W42" s="328">
        <f t="shared" si="10"/>
        <v>0</v>
      </c>
      <c r="X42" s="328">
        <f t="shared" si="10"/>
        <v>0</v>
      </c>
      <c r="Y42" s="328">
        <f t="shared" si="10"/>
        <v>0</v>
      </c>
      <c r="Z42" s="328">
        <f t="shared" si="10"/>
        <v>0</v>
      </c>
      <c r="AA42" s="328">
        <f t="shared" si="10"/>
        <v>0</v>
      </c>
      <c r="AB42" s="328">
        <f t="shared" si="10"/>
        <v>0</v>
      </c>
      <c r="AC42" s="328">
        <f t="shared" si="10"/>
        <v>0</v>
      </c>
      <c r="AD42" s="328">
        <f t="shared" si="10"/>
        <v>0</v>
      </c>
      <c r="AE42" s="328">
        <f t="shared" si="10"/>
        <v>0</v>
      </c>
      <c r="AF42" s="328">
        <f t="shared" si="10"/>
        <v>0</v>
      </c>
      <c r="AG42" s="328">
        <f t="shared" si="10"/>
        <v>0</v>
      </c>
      <c r="AH42" s="328">
        <f t="shared" si="10"/>
        <v>0</v>
      </c>
      <c r="AI42" s="328">
        <f t="shared" si="10"/>
        <v>0</v>
      </c>
      <c r="AJ42" s="328">
        <f t="shared" si="10"/>
        <v>0</v>
      </c>
      <c r="AK42" s="328">
        <f t="shared" si="10"/>
        <v>0</v>
      </c>
      <c r="AL42" s="328">
        <f t="shared" si="10"/>
        <v>0</v>
      </c>
      <c r="AM42" s="328">
        <f t="shared" si="10"/>
        <v>0</v>
      </c>
      <c r="AN42" s="328">
        <f t="shared" si="10"/>
        <v>0</v>
      </c>
      <c r="AO42" s="328">
        <f t="shared" si="10"/>
        <v>0</v>
      </c>
      <c r="AP42" s="328">
        <f t="shared" si="10"/>
        <v>0</v>
      </c>
      <c r="AQ42" s="328">
        <f t="shared" si="10"/>
        <v>0</v>
      </c>
      <c r="AR42" s="328">
        <f t="shared" si="10"/>
        <v>0</v>
      </c>
      <c r="AS42" s="328">
        <f t="shared" si="10"/>
        <v>0</v>
      </c>
      <c r="AT42" s="328">
        <f t="shared" si="10"/>
        <v>0</v>
      </c>
      <c r="AU42" s="328">
        <f t="shared" si="10"/>
        <v>0</v>
      </c>
      <c r="AV42" s="328">
        <f t="shared" si="10"/>
        <v>0</v>
      </c>
      <c r="AW42" s="328">
        <f t="shared" si="10"/>
        <v>0</v>
      </c>
      <c r="AX42" s="328">
        <f t="shared" si="10"/>
        <v>0</v>
      </c>
      <c r="AY42" s="328">
        <f t="shared" si="10"/>
        <v>0</v>
      </c>
      <c r="AZ42" s="328">
        <f t="shared" si="10"/>
        <v>0</v>
      </c>
      <c r="BA42" s="328">
        <f t="shared" si="10"/>
        <v>0</v>
      </c>
      <c r="BB42" s="328">
        <f t="shared" si="10"/>
        <v>0</v>
      </c>
      <c r="BC42" s="328">
        <f t="shared" si="10"/>
        <v>0</v>
      </c>
      <c r="BD42" s="328">
        <f t="shared" si="10"/>
        <v>0</v>
      </c>
      <c r="BE42" s="328">
        <f t="shared" si="10"/>
        <v>0</v>
      </c>
      <c r="BF42" s="328">
        <f t="shared" si="10"/>
        <v>0</v>
      </c>
      <c r="BG42" s="328">
        <f t="shared" si="10"/>
        <v>0</v>
      </c>
      <c r="BH42" s="328">
        <f t="shared" si="10"/>
        <v>0</v>
      </c>
      <c r="BI42" s="328">
        <f t="shared" si="10"/>
        <v>0</v>
      </c>
      <c r="BJ42" s="328">
        <f t="shared" si="10"/>
        <v>0</v>
      </c>
      <c r="BK42" s="328">
        <f t="shared" si="10"/>
        <v>0</v>
      </c>
      <c r="BL42" s="328">
        <f t="shared" si="10"/>
        <v>0</v>
      </c>
      <c r="BM42" s="328">
        <f t="shared" si="10"/>
        <v>0</v>
      </c>
      <c r="BN42" s="328">
        <f t="shared" si="10"/>
        <v>0</v>
      </c>
    </row>
    <row r="43" spans="1:66" s="319" customFormat="1" ht="16.5">
      <c r="A43" s="286">
        <v>22</v>
      </c>
      <c r="B43" s="287">
        <v>46</v>
      </c>
      <c r="C43" s="287">
        <v>128</v>
      </c>
      <c r="D43" s="258"/>
      <c r="E43" s="311">
        <f>SUM(G43:BN43)</f>
        <v>67999000</v>
      </c>
      <c r="F43" s="312" t="s">
        <v>644</v>
      </c>
      <c r="G43" s="329">
        <f>TRUNC(($I$36+SUM($G41:G41))*$K$36*G40/12,0)</f>
        <v>15334000</v>
      </c>
      <c r="H43" s="330">
        <f>IF(H42=0,0,IF(TRUNC(($I36+SUM($G41:H41))*5%,0)&lt;($I36+SUM($G41:H41))-TRUNC((G44+H41)*$K36*H$40/12,0)-G45,TRUNC((G44+H41)*$K36*H$40/12,0),($I36+SUM($G41:H41))-H42-1000))</f>
        <v>23752366</v>
      </c>
      <c r="I43" s="330">
        <f>IF(I42=0,0,IF(TRUNC(($I36+SUM($G41:I41))*5%,0)&lt;($I36+SUM($G41:I41))-TRUNC((H44+I41)*$K36*I$40/12,0)-H45,TRUNC((H44+I41)*$K36*I$40/12,0),($I36+SUM($G41:I41))-I42-1000))</f>
        <v>13040048</v>
      </c>
      <c r="J43" s="330">
        <f>IF(J42=0,0,IF(TRUNC(($I36+SUM($G41:J41))*5%,0)&lt;($I36+SUM($G41:J41))-TRUNC((I44+J41)*$K36*J$40/12,0)-I45,TRUNC((I44+J41)*$K36*J$40/12,0),($I36+SUM($G41:J41))-J42-1000))</f>
        <v>7158987</v>
      </c>
      <c r="K43" s="330">
        <f>IF(K42=0,0,IF(TRUNC(($I36+SUM($G41:K41))*5%,0)&lt;($I36+SUM($G41:K41))-TRUNC((J44+K41)*$K36*K$40/12,0)-J45,TRUNC((J44+K41)*$K36*K$40/12,0),($I36+SUM($G41:K41))-K42-1000))</f>
        <v>3930284</v>
      </c>
      <c r="L43" s="330">
        <f>IF(L42=0,0,IF(TRUNC(($I36+SUM($G41:L41))*5%,0)&lt;($I36+SUM($G41:L41))-TRUNC((K44+L41)*$K36*L$40/12,0)-K45,TRUNC((K44+L41)*$K36*L$40/12,0),($I36+SUM($G41:L41))-L42-1000))</f>
        <v>4783315</v>
      </c>
      <c r="M43" s="330">
        <f>IF(M42=0,0,IF(TRUNC(($I36+SUM($G41:M41))*5%,0)&lt;($I36+SUM($G41:M41))-TRUNC((L44+M41)*$K36*M$40/12,0)-L45,TRUNC((L44+M41)*$K36*M$40/12,0),($I36+SUM($G41:M41))-M42-1000))</f>
        <v>0</v>
      </c>
      <c r="N43" s="330">
        <f>IF(N42=0,0,IF(TRUNC(($I36+SUM($G41:N41))*5%,0)&lt;($I36+SUM($G41:N41))-TRUNC((M44+N41)*$K36*N$40/12,0)-M45,TRUNC((M44+N41)*$K36*N$40/12,0),($I36+SUM($G41:N41))-N42-1000))</f>
        <v>0</v>
      </c>
      <c r="O43" s="330">
        <f>IF(O42=0,0,IF(TRUNC(($I36+SUM($G41:O41))*5%,0)&lt;($I36+SUM($G41:O41))-TRUNC((N44+O41)*$K36*O$40/12,0)-N45,TRUNC((N44+O41)*$K36*O$40/12,0),($I36+SUM($G41:O41))-O42-1000))</f>
        <v>0</v>
      </c>
      <c r="P43" s="330">
        <f>IF(P42=0,0,IF(TRUNC(($I36+SUM($G41:P41))*5%,0)&lt;($I36+SUM($G41:P41))-TRUNC((O44+P41)*$K36*P$40/12,0)-O45,TRUNC((O44+P41)*$K36*P$40/12,0),($I36+SUM($G41:P41))-P42-1000))</f>
        <v>0</v>
      </c>
      <c r="Q43" s="330">
        <f>IF(Q42=0,0,IF(TRUNC(($I36+SUM($G41:Q41))*5%,0)&lt;($I36+SUM($G41:Q41))-TRUNC((P44+Q41)*$K36*Q$40/12,0)-P45,TRUNC((P44+Q41)*$K36*Q$40/12,0),($I36+SUM($G41:Q41))-Q42-1000))</f>
        <v>0</v>
      </c>
      <c r="R43" s="330">
        <f>IF(R42=0,0,IF(TRUNC(($I36+SUM($G41:R41))*5%,0)&lt;($I36+SUM($G41:R41))-TRUNC((Q44+R41)*$K36*R$40/12,0)-Q45,TRUNC((Q44+R41)*$K36*R$40/12,0),($I36+SUM($G41:R41))-R42-1000))</f>
        <v>0</v>
      </c>
      <c r="S43" s="330">
        <f>IF(S42=0,0,IF(TRUNC(($I36+SUM($G41:S41))*5%,0)&lt;($I36+SUM($G41:S41))-TRUNC((R44+S41)*$K36*S$40/12,0)-R45,TRUNC((R44+S41)*$K36*S$40/12,0),($I36+SUM($G41:S41))-S42-1000))</f>
        <v>0</v>
      </c>
      <c r="T43" s="330">
        <f>IF(T42=0,0,IF(TRUNC(($I36+SUM($G41:T41))*5%,0)&lt;($I36+SUM($G41:T41))-TRUNC((S44+T41)*$K36*T$40/12,0)-S45,TRUNC((S44+T41)*$K36*T$40/12,0),($I36+SUM($G41:T41))-T42-1000))</f>
        <v>0</v>
      </c>
      <c r="U43" s="330">
        <f>IF(U42=0,0,IF(TRUNC(($I36+SUM($G41:U41))*5%,0)&lt;($I36+SUM($G41:U41))-TRUNC((T44+U41)*$K36*U$40/12,0)-T45,TRUNC((T44+U41)*$K36*U$40/12,0),($I36+SUM($G41:U41))-U42-1000))</f>
        <v>0</v>
      </c>
      <c r="V43" s="330">
        <f>IF(V42=0,0,IF(TRUNC(($I36+SUM($G41:V41))*5%,0)&lt;($I36+SUM($G41:V41))-TRUNC((U44+V41)*$K36*V$40/12,0)-U45,TRUNC((U44+V41)*$K36*V$40/12,0),($I36+SUM($G41:V41))-V42-1000))</f>
        <v>0</v>
      </c>
      <c r="W43" s="330">
        <f>IF(W42=0,0,IF(TRUNC(($I36+SUM($G41:W41))*5%,0)&lt;($I36+SUM($G41:W41))-TRUNC((V44+W41)*$K36*W$40/12,0)-V45,TRUNC((V44+W41)*$K36*W$40/12,0),($I36+SUM($G41:W41))-W42-1000))</f>
        <v>0</v>
      </c>
      <c r="X43" s="330">
        <f>IF(X42=0,0,IF(TRUNC(($I36+SUM($G41:X41))*5%,0)&lt;($I36+SUM($G41:X41))-TRUNC((W44+X41)*$K36*X$40/12,0)-W45,TRUNC((W44+X41)*$K36*X$40/12,0),($I36+SUM($G41:X41))-X42-1000))</f>
        <v>0</v>
      </c>
      <c r="Y43" s="330">
        <f>IF(Y42=0,0,IF(TRUNC(($I36+SUM($G41:Y41))*5%,0)&lt;($I36+SUM($G41:Y41))-TRUNC((X44+Y41)*$K36*Y$40/12,0)-X45,TRUNC((X44+Y41)*$K36*Y$40/12,0),($I36+SUM($G41:Y41))-Y42-1000))</f>
        <v>0</v>
      </c>
      <c r="Z43" s="330">
        <f>IF(Z42=0,0,IF(TRUNC(($I36+SUM($G41:Z41))*5%,0)&lt;($I36+SUM($G41:Z41))-TRUNC((Y44+Z41)*$K36*Z$40/12,0)-Y45,TRUNC((Y44+Z41)*$K36*Z$40/12,0),($I36+SUM($G41:Z41))-Z42-1000))</f>
        <v>0</v>
      </c>
      <c r="AA43" s="330">
        <f>IF(AA42=0,0,IF(TRUNC(($I36+SUM($G41:AA41))*5%,0)&lt;($I36+SUM($G41:AA41))-TRUNC((Z44+AA41)*$K36*AA$40/12,0)-Z45,TRUNC((Z44+AA41)*$K36*AA$40/12,0),($I36+SUM($G41:AA41))-AA42-1000))</f>
        <v>0</v>
      </c>
      <c r="AB43" s="330">
        <f>IF(AB42=0,0,IF(TRUNC(($I36+SUM($G41:AB41))*5%,0)&lt;($I36+SUM($G41:AB41))-TRUNC((AA44+AB41)*$K36*AB$40/12,0)-AA45,TRUNC((AA44+AB41)*$K36*AB$40/12,0),($I36+SUM($G41:AB41))-AB42-1000))</f>
        <v>0</v>
      </c>
      <c r="AC43" s="330">
        <f>IF(AC42=0,0,IF(TRUNC(($I36+SUM($G41:AC41))*5%,0)&lt;($I36+SUM($G41:AC41))-TRUNC((AB44+AC41)*$K36*AC$40/12,0)-AB45,TRUNC((AB44+AC41)*$K36*AC$40/12,0),($I36+SUM($G41:AC41))-AC42-1000))</f>
        <v>0</v>
      </c>
      <c r="AD43" s="330">
        <f>IF(AD42=0,0,IF(TRUNC(($I36+SUM($G41:AD41))*5%,0)&lt;($I36+SUM($G41:AD41))-TRUNC((AC44+AD41)*$K36*AD$40/12,0)-AC45,TRUNC((AC44+AD41)*$K36*AD$40/12,0),($I36+SUM($G41:AD41))-AD42-1000))</f>
        <v>0</v>
      </c>
      <c r="AE43" s="330">
        <f>IF(AE42=0,0,IF(TRUNC(($I36+SUM($G41:AE41))*5%,0)&lt;($I36+SUM($G41:AE41))-TRUNC((AD44+AE41)*$K36*AE$40/12,0)-AD45,TRUNC((AD44+AE41)*$K36*AE$40/12,0),($I36+SUM($G41:AE41))-AE42-1000))</f>
        <v>0</v>
      </c>
      <c r="AF43" s="330">
        <f>IF(AF42=0,0,IF(TRUNC(($I36+SUM($G41:AF41))*5%,0)&lt;($I36+SUM($G41:AF41))-TRUNC((AE44+AF41)*$K36*AF$40/12,0)-AE45,TRUNC((AE44+AF41)*$K36*AF$40/12,0),($I36+SUM($G41:AF41))-AF42-1000))</f>
        <v>0</v>
      </c>
      <c r="AG43" s="330">
        <f>IF(AG42=0,0,IF(TRUNC(($I36+SUM($G41:AG41))*5%,0)&lt;($I36+SUM($G41:AG41))-TRUNC((AF44+AG41)*$K36*AG$40/12,0)-AF45,TRUNC((AF44+AG41)*$K36*AG$40/12,0),($I36+SUM($G41:AG41))-AG42-1000))</f>
        <v>0</v>
      </c>
      <c r="AH43" s="330">
        <f>IF(AH42=0,0,IF(TRUNC(($I36+SUM($G41:AH41))*5%,0)&lt;($I36+SUM($G41:AH41))-TRUNC((AG44+AH41)*$K36*AH$40/12,0)-AG45,TRUNC((AG44+AH41)*$K36*AH$40/12,0),($I36+SUM($G41:AH41))-AH42-1000))</f>
        <v>0</v>
      </c>
      <c r="AI43" s="330">
        <f>IF(AI42=0,0,IF(TRUNC(($I36+SUM($G41:AI41))*5%,0)&lt;($I36+SUM($G41:AI41))-TRUNC((AH44+AI41)*$K36*AI$40/12,0)-AH45,TRUNC((AH44+AI41)*$K36*AI$40/12,0),($I36+SUM($G41:AI41))-AI42-1000))</f>
        <v>0</v>
      </c>
      <c r="AJ43" s="330">
        <f>IF(AJ42=0,0,IF(TRUNC(($I36+SUM($G41:AJ41))*5%,0)&lt;($I36+SUM($G41:AJ41))-TRUNC((AI44+AJ41)*$K36*AJ$40/12,0)-AI45,TRUNC((AI44+AJ41)*$K36*AJ$40/12,0),($I36+SUM($G41:AJ41))-AJ42-1000))</f>
        <v>0</v>
      </c>
      <c r="AK43" s="330">
        <f>IF(AK42=0,0,IF(TRUNC(($I36+SUM($G41:AK41))*5%,0)&lt;($I36+SUM($G41:AK41))-TRUNC((AJ44+AK41)*$K36*AK$40/12,0)-AJ45,TRUNC((AJ44+AK41)*$K36*AK$40/12,0),($I36+SUM($G41:AK41))-AK42-1000))</f>
        <v>0</v>
      </c>
      <c r="AL43" s="330">
        <f>IF(AL42=0,0,IF(TRUNC(($I36+SUM($G41:AL41))*5%,0)&lt;($I36+SUM($G41:AL41))-TRUNC((AK44+AL41)*$K36*AL$40/12,0)-AK45,TRUNC((AK44+AL41)*$K36*AL$40/12,0),($I36+SUM($G41:AL41))-AL42-1000))</f>
        <v>0</v>
      </c>
      <c r="AM43" s="330">
        <f>IF(AM42=0,0,IF(TRUNC(($I36+SUM($G41:AM41))*5%,0)&lt;($I36+SUM($G41:AM41))-TRUNC((AL44+AM41)*$K36*AM$40/12,0)-AL45,TRUNC((AL44+AM41)*$K36*AM$40/12,0),($I36+SUM($G41:AM41))-AM42-1000))</f>
        <v>0</v>
      </c>
      <c r="AN43" s="330">
        <f>IF(AN42=0,0,IF(TRUNC(($I36+SUM($G41:AN41))*5%,0)&lt;($I36+SUM($G41:AN41))-TRUNC((AM44+AN41)*$K36*AN$40/12,0)-AM45,TRUNC((AM44+AN41)*$K36*AN$40/12,0),($I36+SUM($G41:AN41))-AN42-1000))</f>
        <v>0</v>
      </c>
      <c r="AO43" s="330">
        <f>IF(AO42=0,0,IF(TRUNC(($I36+SUM($G41:AO41))*5%,0)&lt;($I36+SUM($G41:AO41))-TRUNC((AN44+AO41)*$K36*AO$40/12,0)-AN45,TRUNC((AN44+AO41)*$K36*AO$40/12,0),($I36+SUM($G41:AO41))-AO42-1000))</f>
        <v>0</v>
      </c>
      <c r="AP43" s="330">
        <f>IF(AP42=0,0,IF(TRUNC(($I36+SUM($G41:AP41))*5%,0)&lt;($I36+SUM($G41:AP41))-TRUNC((AO44+AP41)*$K36*AP$40/12,0)-AO45,TRUNC((AO44+AP41)*$K36*AP$40/12,0),($I36+SUM($G41:AP41))-AP42-1000))</f>
        <v>0</v>
      </c>
      <c r="AQ43" s="330">
        <f>IF(AQ42=0,0,IF(TRUNC(($I36+SUM($G41:AQ41))*5%,0)&lt;($I36+SUM($G41:AQ41))-TRUNC((AP44+AQ41)*$K36*AQ$40/12,0)-AP45,TRUNC((AP44+AQ41)*$K36*AQ$40/12,0),($I36+SUM($G41:AQ41))-AQ42-1000))</f>
        <v>0</v>
      </c>
      <c r="AR43" s="330">
        <f>IF(AR42=0,0,IF(TRUNC(($I36+SUM($G41:AR41))*5%,0)&lt;($I36+SUM($G41:AR41))-TRUNC((AQ44+AR41)*$K36*AR$40/12,0)-AQ45,TRUNC((AQ44+AR41)*$K36*AR$40/12,0),($I36+SUM($G41:AR41))-AR42-1000))</f>
        <v>0</v>
      </c>
      <c r="AS43" s="330">
        <f>IF(AS42=0,0,IF(TRUNC(($I36+SUM($G41:AS41))*5%,0)&lt;($I36+SUM($G41:AS41))-TRUNC((AR44+AS41)*$K36*AS$40/12,0)-AR45,TRUNC((AR44+AS41)*$K36*AS$40/12,0),($I36+SUM($G41:AS41))-AS42-1000))</f>
        <v>0</v>
      </c>
      <c r="AT43" s="330">
        <f>IF(AT42=0,0,IF(TRUNC(($I36+SUM($G41:AT41))*5%,0)&lt;($I36+SUM($G41:AT41))-TRUNC((AS44+AT41)*$K36*AT$40/12,0)-AS45,TRUNC((AS44+AT41)*$K36*AT$40/12,0),($I36+SUM($G41:AT41))-AT42-1000))</f>
        <v>0</v>
      </c>
      <c r="AU43" s="330">
        <f>IF(AU42=0,0,IF(TRUNC(($I36+SUM($G41:AU41))*5%,0)&lt;($I36+SUM($G41:AU41))-TRUNC((AT44+AU41)*$K36*AU$40/12,0)-AT45,TRUNC((AT44+AU41)*$K36*AU$40/12,0),($I36+SUM($G41:AU41))-AU42-1000))</f>
        <v>0</v>
      </c>
      <c r="AV43" s="330">
        <f>IF(AV42=0,0,IF(TRUNC(($I36+SUM($G41:AV41))*5%,0)&lt;($I36+SUM($G41:AV41))-TRUNC((AU44+AV41)*$K36*AV$40/12,0)-AU45,TRUNC((AU44+AV41)*$K36*AV$40/12,0),($I36+SUM($G41:AV41))-AV42-1000))</f>
        <v>0</v>
      </c>
      <c r="AW43" s="330">
        <f>IF(AW42=0,0,IF(TRUNC(($I36+SUM($G41:AW41))*5%,0)&lt;($I36+SUM($G41:AW41))-TRUNC((AV44+AW41)*$K36*AW$40/12,0)-AV45,TRUNC((AV44+AW41)*$K36*AW$40/12,0),($I36+SUM($G41:AW41))-AW42-1000))</f>
        <v>0</v>
      </c>
      <c r="AX43" s="330">
        <f>IF(AX42=0,0,IF(TRUNC(($I36+SUM($G41:AX41))*5%,0)&lt;($I36+SUM($G41:AX41))-TRUNC((AW44+AX41)*$K36*AX$40/12,0)-AW45,TRUNC((AW44+AX41)*$K36*AX$40/12,0),($I36+SUM($G41:AX41))-AX42-1000))</f>
        <v>0</v>
      </c>
      <c r="AY43" s="330">
        <f>IF(AY42=0,0,IF(TRUNC(($I36+SUM($G41:AY41))*5%,0)&lt;($I36+SUM($G41:AY41))-TRUNC((AX44+AY41)*$K36*AY$40/12,0)-AX45,TRUNC((AX44+AY41)*$K36*AY$40/12,0),($I36+SUM($G41:AY41))-AY42-1000))</f>
        <v>0</v>
      </c>
      <c r="AZ43" s="330">
        <f>IF(AZ42=0,0,IF(TRUNC(($I36+SUM($G41:AZ41))*5%,0)&lt;($I36+SUM($G41:AZ41))-TRUNC((AY44+AZ41)*$K36*AZ$40/12,0)-AY45,TRUNC((AY44+AZ41)*$K36*AZ$40/12,0),($I36+SUM($G41:AZ41))-AZ42-1000))</f>
        <v>0</v>
      </c>
      <c r="BA43" s="330">
        <f>IF(BA42=0,0,IF(TRUNC(($I36+SUM($G41:BA41))*5%,0)&lt;($I36+SUM($G41:BA41))-TRUNC((AZ44+BA41)*$K36*BA$40/12,0)-AZ45,TRUNC((AZ44+BA41)*$K36*BA$40/12,0),($I36+SUM($G41:BA41))-BA42-1000))</f>
        <v>0</v>
      </c>
      <c r="BB43" s="330">
        <f>IF(BB42=0,0,IF(TRUNC(($I36+SUM($G41:BB41))*5%,0)&lt;($I36+SUM($G41:BB41))-TRUNC((BA44+BB41)*$K36*BB$40/12,0)-BA45,TRUNC((BA44+BB41)*$K36*BB$40/12,0),($I36+SUM($G41:BB41))-BB42-1000))</f>
        <v>0</v>
      </c>
      <c r="BC43" s="330">
        <f>IF(BC42=0,0,IF(TRUNC(($I36+SUM($G41:BC41))*5%,0)&lt;($I36+SUM($G41:BC41))-TRUNC((BB44+BC41)*$K36*BC$40/12,0)-BB45,TRUNC((BB44+BC41)*$K36*BC$40/12,0),($I36+SUM($G41:BC41))-BC42-1000))</f>
        <v>0</v>
      </c>
      <c r="BD43" s="330">
        <f>IF(BD42=0,0,IF(TRUNC(($I36+SUM($G41:BD41))*5%,0)&lt;($I36+SUM($G41:BD41))-TRUNC((BC44+BD41)*$K36*BD$40/12,0)-BC45,TRUNC((BC44+BD41)*$K36*BD$40/12,0),($I36+SUM($G41:BD41))-BD42-1000))</f>
        <v>0</v>
      </c>
      <c r="BE43" s="330">
        <f>IF(BE42=0,0,IF(TRUNC(($I36+SUM($G41:BE41))*5%,0)&lt;($I36+SUM($G41:BE41))-TRUNC((BD44+BE41)*$K36*BE$40/12,0)-BD45,TRUNC((BD44+BE41)*$K36*BE$40/12,0),($I36+SUM($G41:BE41))-BE42-1000))</f>
        <v>0</v>
      </c>
      <c r="BF43" s="330">
        <f>IF(BF42=0,0,IF(TRUNC(($I36+SUM($G41:BF41))*5%,0)&lt;($I36+SUM($G41:BF41))-TRUNC((BE44+BF41)*$K36*BF$40/12,0)-BE45,TRUNC((BE44+BF41)*$K36*BF$40/12,0),($I36+SUM($G41:BF41))-BF42-1000))</f>
        <v>0</v>
      </c>
      <c r="BG43" s="330">
        <f>IF(BG42=0,0,IF(TRUNC(($I36+SUM($G41:BG41))*5%,0)&lt;($I36+SUM($G41:BG41))-TRUNC((BF44+BG41)*$K36*BG$40/12,0)-BF45,TRUNC((BF44+BG41)*$K36*BG$40/12,0),($I36+SUM($G41:BG41))-BG42-1000))</f>
        <v>0</v>
      </c>
      <c r="BH43" s="330">
        <f>IF(BH42=0,0,IF(TRUNC(($I36+SUM($G41:BH41))*5%,0)&lt;($I36+SUM($G41:BH41))-TRUNC((BG44+BH41)*$K36*BH$40/12,0)-BG45,TRUNC((BG44+BH41)*$K36*BH$40/12,0),($I36+SUM($G41:BH41))-BH42-1000))</f>
        <v>0</v>
      </c>
      <c r="BI43" s="330">
        <f>IF(BI42=0,0,IF(TRUNC(($I36+SUM($G41:BI41))*5%,0)&lt;($I36+SUM($G41:BI41))-TRUNC((BH44+BI41)*$K36*BI$40/12,0)-BH45,TRUNC((BH44+BI41)*$K36*BI$40/12,0),($I36+SUM($G41:BI41))-BI42-1000))</f>
        <v>0</v>
      </c>
      <c r="BJ43" s="330">
        <f>IF(BJ42=0,0,IF(TRUNC(($I36+SUM($G41:BJ41))*5%,0)&lt;($I36+SUM($G41:BJ41))-TRUNC((BI44+BJ41)*$K36*BJ$40/12,0)-BI45,TRUNC((BI44+BJ41)*$K36*BJ$40/12,0),($I36+SUM($G41:BJ41))-BJ42-1000))</f>
        <v>0</v>
      </c>
      <c r="BK43" s="330">
        <f>IF(BK42=0,0,IF(TRUNC(($I36+SUM($G41:BK41))*5%,0)&lt;($I36+SUM($G41:BK41))-TRUNC((BJ44+BK41)*$K36*BK$40/12,0)-BJ45,TRUNC((BJ44+BK41)*$K36*BK$40/12,0),($I36+SUM($G41:BK41))-BK42-1000))</f>
        <v>0</v>
      </c>
      <c r="BL43" s="330">
        <f>IF(BL42=0,0,IF(TRUNC(($I36+SUM($G41:BL41))*5%,0)&lt;($I36+SUM($G41:BL41))-TRUNC((BK44+BL41)*$K36*BL$40/12,0)-BK45,TRUNC((BK44+BL41)*$K36*BL$40/12,0),($I36+SUM($G41:BL41))-BL42-1000))</f>
        <v>0</v>
      </c>
      <c r="BM43" s="330">
        <f>IF(BM42=0,0,IF(TRUNC(($I36+SUM($G41:BM41))*5%,0)&lt;($I36+SUM($G41:BM41))-TRUNC((BL44+BM41)*$K36*BM$40/12,0)-BL45,TRUNC((BL44+BM41)*$K36*BM$40/12,0),($I36+SUM($G41:BM41))-BM42-1000))</f>
        <v>0</v>
      </c>
      <c r="BN43" s="330">
        <f>IF(BN42=0,0,IF(TRUNC(($I36+SUM($G41:BN41))*5%,0)&lt;($I36+SUM($G41:BN41))-TRUNC((BM44+BN41)*$K36*BN$40/12,0)-BM45,TRUNC((BM44+BN41)*$K36*BN$40/12,0),($I36+SUM($G41:BN41))-BN42-1000))</f>
        <v>0</v>
      </c>
    </row>
    <row r="44" spans="1:66" ht="16.5">
      <c r="A44" s="286">
        <v>23</v>
      </c>
      <c r="B44" s="287">
        <v>44</v>
      </c>
      <c r="C44" s="287">
        <v>123</v>
      </c>
      <c r="E44" s="316">
        <f>M36-E43</f>
        <v>1000</v>
      </c>
      <c r="F44" s="299" t="s">
        <v>645</v>
      </c>
      <c r="G44" s="327">
        <f>($I$36+SUM($G41:G41))-G45</f>
        <v>52666000</v>
      </c>
      <c r="H44" s="328">
        <f>IF(H45=0,0,($I$36+SUM($G41:H41))-H45)</f>
        <v>28913634</v>
      </c>
      <c r="I44" s="328">
        <f>IF(I45=0,0,($I$36+SUM($G41:I41))-I45)</f>
        <v>15873586</v>
      </c>
      <c r="J44" s="328">
        <f>IF(J45=0,0,($I$36+SUM($G41:J41))-J45)</f>
        <v>8714599</v>
      </c>
      <c r="K44" s="328">
        <f>IF(K45=0,0,($I$36+SUM($G41:K41))-K45)</f>
        <v>4784315</v>
      </c>
      <c r="L44" s="328">
        <f>IF(L45=0,0,($I$36+SUM($G41:L41))-L45)</f>
        <v>1000</v>
      </c>
      <c r="M44" s="328">
        <f>IF(M45=0,0,($I$36+SUM($G41:M41))-M45)</f>
        <v>0</v>
      </c>
      <c r="N44" s="328">
        <f>IF(N45=0,0,($I$36+SUM($G41:N41))-N45)</f>
        <v>0</v>
      </c>
      <c r="O44" s="328">
        <f>IF(O45=0,0,($I$36+SUM($G41:O41))-O45)</f>
        <v>0</v>
      </c>
      <c r="P44" s="328">
        <f>IF(P45=0,0,($I$36+SUM($G41:P41))-P45)</f>
        <v>0</v>
      </c>
      <c r="Q44" s="328">
        <f>IF(Q45=0,0,($I$36+SUM($G41:Q41))-Q45)</f>
        <v>0</v>
      </c>
      <c r="R44" s="328">
        <f>IF(R45=0,0,($I$36+SUM($G41:R41))-R45)</f>
        <v>0</v>
      </c>
      <c r="S44" s="328">
        <f>IF(S45=0,0,($I$36+SUM($G41:S41))-S45)</f>
        <v>0</v>
      </c>
      <c r="T44" s="328">
        <f>IF(T45=0,0,($I$36+SUM($G41:T41))-T45)</f>
        <v>0</v>
      </c>
      <c r="U44" s="328">
        <f>IF(U45=0,0,($I$36+SUM($G41:U41))-U45)</f>
        <v>0</v>
      </c>
      <c r="V44" s="328">
        <f>IF(V45=0,0,($I$36+SUM($G41:V41))-V45)</f>
        <v>0</v>
      </c>
      <c r="W44" s="328">
        <f>IF(W45=0,0,($I$36+SUM($G41:W41))-W45)</f>
        <v>0</v>
      </c>
      <c r="X44" s="328">
        <f>IF(X45=0,0,($I$36+SUM($G41:X41))-X45)</f>
        <v>0</v>
      </c>
      <c r="Y44" s="328">
        <f>IF(Y45=0,0,($I$36+SUM($G41:Y41))-Y45)</f>
        <v>0</v>
      </c>
      <c r="Z44" s="328">
        <f>IF(Z45=0,0,($I$36+SUM($G41:Z41))-Z45)</f>
        <v>0</v>
      </c>
      <c r="AA44" s="328">
        <f>IF(AA45=0,0,($I$36+SUM($G41:AA41))-AA45)</f>
        <v>0</v>
      </c>
      <c r="AB44" s="328">
        <f>IF(AB45=0,0,($I$36+SUM($G41:AB41))-AB45)</f>
        <v>0</v>
      </c>
      <c r="AC44" s="328">
        <f>IF(AC45=0,0,($I$36+SUM($G41:AC41))-AC45)</f>
        <v>0</v>
      </c>
      <c r="AD44" s="328">
        <f>IF(AD45=0,0,($I$36+SUM($G41:AD41))-AD45)</f>
        <v>0</v>
      </c>
      <c r="AE44" s="328">
        <f>IF(AE45=0,0,($I$36+SUM($G41:AE41))-AE45)</f>
        <v>0</v>
      </c>
      <c r="AF44" s="328">
        <f>IF(AF45=0,0,($I$36+SUM($G41:AF41))-AF45)</f>
        <v>0</v>
      </c>
      <c r="AG44" s="328">
        <f>IF(AG45=0,0,($I$36+SUM($G41:AG41))-AG45)</f>
        <v>0</v>
      </c>
      <c r="AH44" s="328">
        <f>IF(AH45=0,0,($I$36+SUM($G41:AH41))-AH45)</f>
        <v>0</v>
      </c>
      <c r="AI44" s="328">
        <f>IF(AI45=0,0,($I$36+SUM($G41:AI41))-AI45)</f>
        <v>0</v>
      </c>
      <c r="AJ44" s="328">
        <f>IF(AJ45=0,0,($I$36+SUM($G41:AJ41))-AJ45)</f>
        <v>0</v>
      </c>
      <c r="AK44" s="328">
        <f>IF(AK45=0,0,($I$36+SUM($G41:AK41))-AK45)</f>
        <v>0</v>
      </c>
      <c r="AL44" s="328">
        <f>IF(AL45=0,0,($I$36+SUM($G41:AL41))-AL45)</f>
        <v>0</v>
      </c>
      <c r="AM44" s="328">
        <f>IF(AM45=0,0,($I$36+SUM($G41:AM41))-AM45)</f>
        <v>0</v>
      </c>
      <c r="AN44" s="328">
        <f>IF(AN45=0,0,($I$36+SUM($G41:AN41))-AN45)</f>
        <v>0</v>
      </c>
      <c r="AO44" s="328">
        <f>IF(AO45=0,0,($I$36+SUM($G41:AO41))-AO45)</f>
        <v>0</v>
      </c>
      <c r="AP44" s="328">
        <f>IF(AP45=0,0,($I$36+SUM($G41:AP41))-AP45)</f>
        <v>0</v>
      </c>
      <c r="AQ44" s="328">
        <f>IF(AQ45=0,0,($I$36+SUM($G41:AQ41))-AQ45)</f>
        <v>0</v>
      </c>
      <c r="AR44" s="328">
        <f>IF(AR45=0,0,($I$36+SUM($G41:AR41))-AR45)</f>
        <v>0</v>
      </c>
      <c r="AS44" s="328">
        <f>IF(AS45=0,0,($I$36+SUM($G41:AS41))-AS45)</f>
        <v>0</v>
      </c>
      <c r="AT44" s="328">
        <f>IF(AT45=0,0,($I$36+SUM($G41:AT41))-AT45)</f>
        <v>0</v>
      </c>
      <c r="AU44" s="328">
        <f>IF(AU45=0,0,($I$36+SUM($G41:AU41))-AU45)</f>
        <v>0</v>
      </c>
      <c r="AV44" s="328">
        <f>IF(AV45=0,0,($I$36+SUM($G41:AV41))-AV45)</f>
        <v>0</v>
      </c>
      <c r="AW44" s="328">
        <f>IF(AW45=0,0,($I$36+SUM($G41:AW41))-AW45)</f>
        <v>0</v>
      </c>
      <c r="AX44" s="328">
        <f>IF(AX45=0,0,($I$36+SUM($G41:AX41))-AX45)</f>
        <v>0</v>
      </c>
      <c r="AY44" s="328">
        <f>IF(AY45=0,0,($I$36+SUM($G41:AY41))-AY45)</f>
        <v>0</v>
      </c>
      <c r="AZ44" s="328">
        <f>IF(AZ45=0,0,($I$36+SUM($G41:AZ41))-AZ45)</f>
        <v>0</v>
      </c>
      <c r="BA44" s="328">
        <f>IF(BA45=0,0,($I$36+SUM($G41:BA41))-BA45)</f>
        <v>0</v>
      </c>
      <c r="BB44" s="328">
        <f>IF(BB45=0,0,($I$36+SUM($G41:BB41))-BB45)</f>
        <v>0</v>
      </c>
      <c r="BC44" s="328">
        <f>IF(BC45=0,0,($I$36+SUM($G41:BC41))-BC45)</f>
        <v>0</v>
      </c>
      <c r="BD44" s="328">
        <f>IF(BD45=0,0,($I$36+SUM($G41:BD41))-BD45)</f>
        <v>0</v>
      </c>
      <c r="BE44" s="328">
        <f>IF(BE45=0,0,($I$36+SUM($G41:BE41))-BE45)</f>
        <v>0</v>
      </c>
      <c r="BF44" s="328">
        <f>IF(BF45=0,0,($I$36+SUM($G41:BF41))-BF45)</f>
        <v>0</v>
      </c>
      <c r="BG44" s="328">
        <f>IF(BG45=0,0,($I$36+SUM($G41:BG41))-BG45)</f>
        <v>0</v>
      </c>
      <c r="BH44" s="328">
        <f>IF(BH45=0,0,($I$36+SUM($G41:BH41))-BH45)</f>
        <v>0</v>
      </c>
      <c r="BI44" s="328">
        <f>IF(BI45=0,0,($I$36+SUM($G41:BI41))-BI45)</f>
        <v>0</v>
      </c>
      <c r="BJ44" s="328">
        <f>IF(BJ45=0,0,($I$36+SUM($G41:BJ41))-BJ45)</f>
        <v>0</v>
      </c>
      <c r="BK44" s="328">
        <f>IF(BK45=0,0,($I$36+SUM($G41:BK41))-BK45)</f>
        <v>0</v>
      </c>
      <c r="BL44" s="328">
        <f>IF(BL45=0,0,($I$36+SUM($G41:BL41))-BL45)</f>
        <v>0</v>
      </c>
      <c r="BM44" s="328">
        <f>IF(BM45=0,0,($I$36+SUM($G41:BM41))-BM45)</f>
        <v>0</v>
      </c>
      <c r="BN44" s="328">
        <f>IF(BN45=0,0,($I$36+SUM($G41:BN41))-BN45)</f>
        <v>0</v>
      </c>
    </row>
    <row r="45" spans="1:66" ht="17.25" thickBot="1">
      <c r="A45" s="286">
        <v>24</v>
      </c>
      <c r="B45" s="287">
        <v>42</v>
      </c>
      <c r="C45" s="287">
        <v>118</v>
      </c>
      <c r="F45" s="299" t="s">
        <v>646</v>
      </c>
      <c r="G45" s="331">
        <f>G43</f>
        <v>15334000</v>
      </c>
      <c r="H45" s="328">
        <f t="shared" ref="H45:BN45" si="11">SUM(H42:H43)</f>
        <v>39086366</v>
      </c>
      <c r="I45" s="328">
        <f t="shared" si="11"/>
        <v>52126414</v>
      </c>
      <c r="J45" s="328">
        <f t="shared" si="11"/>
        <v>59285401</v>
      </c>
      <c r="K45" s="328">
        <f t="shared" si="11"/>
        <v>63215685</v>
      </c>
      <c r="L45" s="328">
        <f t="shared" si="11"/>
        <v>67999000</v>
      </c>
      <c r="M45" s="328">
        <f t="shared" si="11"/>
        <v>0</v>
      </c>
      <c r="N45" s="328">
        <f t="shared" si="11"/>
        <v>0</v>
      </c>
      <c r="O45" s="328">
        <f t="shared" si="11"/>
        <v>0</v>
      </c>
      <c r="P45" s="328">
        <f t="shared" si="11"/>
        <v>0</v>
      </c>
      <c r="Q45" s="328">
        <f t="shared" si="11"/>
        <v>0</v>
      </c>
      <c r="R45" s="328">
        <f t="shared" si="11"/>
        <v>0</v>
      </c>
      <c r="S45" s="328">
        <f t="shared" si="11"/>
        <v>0</v>
      </c>
      <c r="T45" s="328">
        <f t="shared" si="11"/>
        <v>0</v>
      </c>
      <c r="U45" s="328">
        <f t="shared" si="11"/>
        <v>0</v>
      </c>
      <c r="V45" s="328">
        <f t="shared" si="11"/>
        <v>0</v>
      </c>
      <c r="W45" s="328">
        <f t="shared" si="11"/>
        <v>0</v>
      </c>
      <c r="X45" s="328">
        <f t="shared" si="11"/>
        <v>0</v>
      </c>
      <c r="Y45" s="328">
        <f t="shared" si="11"/>
        <v>0</v>
      </c>
      <c r="Z45" s="328">
        <f t="shared" si="11"/>
        <v>0</v>
      </c>
      <c r="AA45" s="328">
        <f t="shared" si="11"/>
        <v>0</v>
      </c>
      <c r="AB45" s="328">
        <f t="shared" si="11"/>
        <v>0</v>
      </c>
      <c r="AC45" s="328">
        <f t="shared" si="11"/>
        <v>0</v>
      </c>
      <c r="AD45" s="328">
        <f t="shared" si="11"/>
        <v>0</v>
      </c>
      <c r="AE45" s="328">
        <f t="shared" si="11"/>
        <v>0</v>
      </c>
      <c r="AF45" s="328">
        <f t="shared" si="11"/>
        <v>0</v>
      </c>
      <c r="AG45" s="328">
        <f t="shared" si="11"/>
        <v>0</v>
      </c>
      <c r="AH45" s="328">
        <f t="shared" si="11"/>
        <v>0</v>
      </c>
      <c r="AI45" s="328">
        <f t="shared" si="11"/>
        <v>0</v>
      </c>
      <c r="AJ45" s="328">
        <f t="shared" si="11"/>
        <v>0</v>
      </c>
      <c r="AK45" s="328">
        <f t="shared" si="11"/>
        <v>0</v>
      </c>
      <c r="AL45" s="328">
        <f t="shared" si="11"/>
        <v>0</v>
      </c>
      <c r="AM45" s="328">
        <f t="shared" si="11"/>
        <v>0</v>
      </c>
      <c r="AN45" s="328">
        <f t="shared" si="11"/>
        <v>0</v>
      </c>
      <c r="AO45" s="328">
        <f t="shared" si="11"/>
        <v>0</v>
      </c>
      <c r="AP45" s="328">
        <f t="shared" si="11"/>
        <v>0</v>
      </c>
      <c r="AQ45" s="328">
        <f t="shared" si="11"/>
        <v>0</v>
      </c>
      <c r="AR45" s="328">
        <f t="shared" si="11"/>
        <v>0</v>
      </c>
      <c r="AS45" s="328">
        <f t="shared" si="11"/>
        <v>0</v>
      </c>
      <c r="AT45" s="328">
        <f t="shared" si="11"/>
        <v>0</v>
      </c>
      <c r="AU45" s="328">
        <f t="shared" si="11"/>
        <v>0</v>
      </c>
      <c r="AV45" s="328">
        <f t="shared" si="11"/>
        <v>0</v>
      </c>
      <c r="AW45" s="328">
        <f t="shared" si="11"/>
        <v>0</v>
      </c>
      <c r="AX45" s="328">
        <f t="shared" si="11"/>
        <v>0</v>
      </c>
      <c r="AY45" s="328">
        <f t="shared" si="11"/>
        <v>0</v>
      </c>
      <c r="AZ45" s="328">
        <f t="shared" si="11"/>
        <v>0</v>
      </c>
      <c r="BA45" s="328">
        <f t="shared" si="11"/>
        <v>0</v>
      </c>
      <c r="BB45" s="328">
        <f t="shared" si="11"/>
        <v>0</v>
      </c>
      <c r="BC45" s="328">
        <f t="shared" si="11"/>
        <v>0</v>
      </c>
      <c r="BD45" s="328">
        <f t="shared" si="11"/>
        <v>0</v>
      </c>
      <c r="BE45" s="328">
        <f t="shared" si="11"/>
        <v>0</v>
      </c>
      <c r="BF45" s="328">
        <f t="shared" si="11"/>
        <v>0</v>
      </c>
      <c r="BG45" s="328">
        <f t="shared" si="11"/>
        <v>0</v>
      </c>
      <c r="BH45" s="328">
        <f t="shared" si="11"/>
        <v>0</v>
      </c>
      <c r="BI45" s="328">
        <f t="shared" si="11"/>
        <v>0</v>
      </c>
      <c r="BJ45" s="328">
        <f t="shared" si="11"/>
        <v>0</v>
      </c>
      <c r="BK45" s="328">
        <f t="shared" si="11"/>
        <v>0</v>
      </c>
      <c r="BL45" s="328">
        <f t="shared" si="11"/>
        <v>0</v>
      </c>
      <c r="BM45" s="328">
        <f t="shared" si="11"/>
        <v>0</v>
      </c>
      <c r="BN45" s="328">
        <f t="shared" si="11"/>
        <v>0</v>
      </c>
    </row>
    <row r="46" spans="1:66" ht="16.5">
      <c r="A46" s="286">
        <v>25</v>
      </c>
      <c r="B46" s="287">
        <v>40</v>
      </c>
      <c r="C46" s="287">
        <v>113</v>
      </c>
      <c r="G46" s="332">
        <f>G44/$I$36</f>
        <v>0.77449999999999997</v>
      </c>
      <c r="H46" s="332">
        <f t="shared" ref="H46:BN46" si="12">H44/$I$36</f>
        <v>0.42520049999999998</v>
      </c>
      <c r="I46" s="332">
        <f t="shared" si="12"/>
        <v>0.23343508823529413</v>
      </c>
      <c r="J46" s="332">
        <f t="shared" si="12"/>
        <v>0.12815586764705883</v>
      </c>
      <c r="K46" s="332">
        <f t="shared" si="12"/>
        <v>7.0357573529411771E-2</v>
      </c>
      <c r="L46" s="332">
        <f t="shared" si="12"/>
        <v>1.4705882352941177E-5</v>
      </c>
      <c r="M46" s="332">
        <f t="shared" si="12"/>
        <v>0</v>
      </c>
      <c r="N46" s="332">
        <f t="shared" si="12"/>
        <v>0</v>
      </c>
      <c r="O46" s="332">
        <f t="shared" si="12"/>
        <v>0</v>
      </c>
      <c r="P46" s="332">
        <f t="shared" si="12"/>
        <v>0</v>
      </c>
      <c r="Q46" s="332">
        <f t="shared" si="12"/>
        <v>0</v>
      </c>
      <c r="R46" s="332">
        <f t="shared" si="12"/>
        <v>0</v>
      </c>
      <c r="S46" s="332">
        <f t="shared" si="12"/>
        <v>0</v>
      </c>
      <c r="T46" s="332">
        <f t="shared" si="12"/>
        <v>0</v>
      </c>
      <c r="U46" s="332">
        <f t="shared" si="12"/>
        <v>0</v>
      </c>
      <c r="V46" s="332">
        <f t="shared" si="12"/>
        <v>0</v>
      </c>
      <c r="W46" s="332">
        <f t="shared" si="12"/>
        <v>0</v>
      </c>
      <c r="X46" s="332">
        <f t="shared" si="12"/>
        <v>0</v>
      </c>
      <c r="Y46" s="332">
        <f t="shared" si="12"/>
        <v>0</v>
      </c>
      <c r="Z46" s="332">
        <f>Z44/$I$36</f>
        <v>0</v>
      </c>
      <c r="AA46" s="332">
        <f t="shared" si="12"/>
        <v>0</v>
      </c>
      <c r="AB46" s="332">
        <f t="shared" si="12"/>
        <v>0</v>
      </c>
      <c r="AC46" s="332">
        <f t="shared" si="12"/>
        <v>0</v>
      </c>
      <c r="AD46" s="332">
        <f t="shared" si="12"/>
        <v>0</v>
      </c>
      <c r="AE46" s="332">
        <f t="shared" si="12"/>
        <v>0</v>
      </c>
      <c r="AF46" s="332">
        <f t="shared" si="12"/>
        <v>0</v>
      </c>
      <c r="AG46" s="332">
        <f t="shared" si="12"/>
        <v>0</v>
      </c>
      <c r="AH46" s="332">
        <f t="shared" si="12"/>
        <v>0</v>
      </c>
      <c r="AI46" s="332">
        <f t="shared" si="12"/>
        <v>0</v>
      </c>
      <c r="AJ46" s="332">
        <f t="shared" si="12"/>
        <v>0</v>
      </c>
      <c r="AK46" s="332">
        <f t="shared" si="12"/>
        <v>0</v>
      </c>
      <c r="AL46" s="332">
        <f t="shared" si="12"/>
        <v>0</v>
      </c>
      <c r="AM46" s="332">
        <f t="shared" si="12"/>
        <v>0</v>
      </c>
      <c r="AN46" s="332">
        <f t="shared" si="12"/>
        <v>0</v>
      </c>
      <c r="AO46" s="332">
        <f t="shared" si="12"/>
        <v>0</v>
      </c>
      <c r="AP46" s="332">
        <f t="shared" si="12"/>
        <v>0</v>
      </c>
      <c r="AQ46" s="332">
        <f t="shared" si="12"/>
        <v>0</v>
      </c>
      <c r="AR46" s="332">
        <f t="shared" si="12"/>
        <v>0</v>
      </c>
      <c r="AS46" s="332">
        <f t="shared" si="12"/>
        <v>0</v>
      </c>
      <c r="AT46" s="332">
        <f t="shared" si="12"/>
        <v>0</v>
      </c>
      <c r="AU46" s="332">
        <f t="shared" si="12"/>
        <v>0</v>
      </c>
      <c r="AV46" s="332">
        <f t="shared" si="12"/>
        <v>0</v>
      </c>
      <c r="AW46" s="332">
        <f t="shared" si="12"/>
        <v>0</v>
      </c>
      <c r="AX46" s="332">
        <f t="shared" si="12"/>
        <v>0</v>
      </c>
      <c r="AY46" s="332">
        <f t="shared" si="12"/>
        <v>0</v>
      </c>
      <c r="AZ46" s="332">
        <f t="shared" si="12"/>
        <v>0</v>
      </c>
      <c r="BA46" s="332">
        <f t="shared" si="12"/>
        <v>0</v>
      </c>
      <c r="BB46" s="332">
        <f t="shared" si="12"/>
        <v>0</v>
      </c>
      <c r="BC46" s="332">
        <f t="shared" si="12"/>
        <v>0</v>
      </c>
      <c r="BD46" s="332">
        <f t="shared" si="12"/>
        <v>0</v>
      </c>
      <c r="BE46" s="332">
        <f t="shared" si="12"/>
        <v>0</v>
      </c>
      <c r="BF46" s="332">
        <f t="shared" si="12"/>
        <v>0</v>
      </c>
      <c r="BG46" s="332">
        <f t="shared" si="12"/>
        <v>0</v>
      </c>
      <c r="BH46" s="332">
        <f t="shared" si="12"/>
        <v>0</v>
      </c>
      <c r="BI46" s="332">
        <f t="shared" si="12"/>
        <v>0</v>
      </c>
      <c r="BJ46" s="332">
        <f t="shared" si="12"/>
        <v>0</v>
      </c>
      <c r="BK46" s="332">
        <f t="shared" si="12"/>
        <v>0</v>
      </c>
      <c r="BL46" s="332">
        <f t="shared" si="12"/>
        <v>0</v>
      </c>
      <c r="BM46" s="332">
        <f t="shared" si="12"/>
        <v>0</v>
      </c>
      <c r="BN46" s="332">
        <f t="shared" si="12"/>
        <v>0</v>
      </c>
    </row>
    <row r="47" spans="1:66">
      <c r="A47" s="286">
        <v>26</v>
      </c>
      <c r="B47" s="287">
        <v>39</v>
      </c>
      <c r="C47" s="287">
        <v>109</v>
      </c>
      <c r="G47" s="333" t="b">
        <f>SUM(G44:G45)=$I$36+SUM($G41:G41)</f>
        <v>1</v>
      </c>
      <c r="H47" s="333" t="b">
        <f>SUM(H44:H45)=$I$36+SUM($G41:H41)</f>
        <v>1</v>
      </c>
      <c r="I47" s="333" t="b">
        <f>SUM(I44:I45)=$I$36+SUM($G41:I41)</f>
        <v>1</v>
      </c>
      <c r="J47" s="333" t="b">
        <f>SUM(J44:J45)=$I$36+SUM($G41:J41)</f>
        <v>1</v>
      </c>
      <c r="K47" s="333" t="b">
        <f>SUM(K44:K45)=$I$36+SUM($G41:K41)</f>
        <v>1</v>
      </c>
      <c r="L47" s="333" t="b">
        <f>SUM(L44:L45)=$I$36+SUM($G41:L41)</f>
        <v>1</v>
      </c>
      <c r="M47" s="333" t="b">
        <f>SUM(M44:M45)=$I$36+SUM($G41:M41)</f>
        <v>0</v>
      </c>
      <c r="N47" s="333" t="b">
        <f>SUM(N44:N45)=$I$36+SUM($G41:N41)</f>
        <v>0</v>
      </c>
      <c r="O47" s="333" t="b">
        <f>SUM(O44:O45)=$I$36+SUM($G41:O41)</f>
        <v>0</v>
      </c>
      <c r="P47" s="333" t="b">
        <f>SUM(P44:P45)=$I$36+SUM($G41:P41)</f>
        <v>0</v>
      </c>
      <c r="Q47" s="333" t="b">
        <f>SUM(Q44:Q45)=$I$36+SUM($G41:Q41)</f>
        <v>0</v>
      </c>
      <c r="R47" s="333" t="b">
        <f>SUM(R44:R45)=$I$36+SUM($G41:R41)</f>
        <v>0</v>
      </c>
      <c r="S47" s="333" t="b">
        <f>SUM(S44:S45)=$I$36+SUM($G41:S41)</f>
        <v>0</v>
      </c>
      <c r="T47" s="333" t="b">
        <f>SUM(T44:T45)=$I$36+SUM($G41:T41)</f>
        <v>0</v>
      </c>
      <c r="U47" s="333" t="b">
        <f>SUM(U44:U45)=$I$36+SUM($G41:U41)</f>
        <v>0</v>
      </c>
      <c r="V47" s="333" t="b">
        <f>SUM(V44:V45)=$I$36+SUM($G41:V41)</f>
        <v>0</v>
      </c>
      <c r="W47" s="333" t="b">
        <f>SUM(W44:W45)=$I$36+SUM($G41:W41)</f>
        <v>0</v>
      </c>
      <c r="X47" s="333" t="b">
        <f>SUM(X44:X45)=$I$36+SUM($G41:X41)</f>
        <v>0</v>
      </c>
      <c r="Y47" s="333" t="b">
        <f>SUM(Y44:Y45)=$I$36+SUM($G41:Y41)</f>
        <v>0</v>
      </c>
      <c r="Z47" s="333" t="b">
        <f>SUM(Z44:Z45)=$I$36+SUM($G41:Z41)</f>
        <v>0</v>
      </c>
      <c r="AA47" s="333" t="b">
        <f>SUM(AA44:AA45)=$I$36+SUM($G41:AA41)</f>
        <v>0</v>
      </c>
      <c r="AB47" s="333" t="b">
        <f>SUM(AB44:AB45)=$I$36+SUM($G41:AB41)</f>
        <v>0</v>
      </c>
      <c r="AC47" s="333" t="b">
        <f>SUM(AC44:AC45)=$I$36+SUM($G41:AC41)</f>
        <v>0</v>
      </c>
      <c r="AD47" s="333" t="b">
        <f>SUM(AD44:AD45)=$I$36+SUM($G41:AD41)</f>
        <v>0</v>
      </c>
      <c r="AE47" s="333" t="b">
        <f>SUM(AE44:AE45)=$I$36+SUM($G41:AE41)</f>
        <v>0</v>
      </c>
      <c r="AF47" s="333" t="b">
        <f>SUM(AF44:AF45)=$I$36+SUM($G41:AF41)</f>
        <v>0</v>
      </c>
      <c r="AG47" s="333" t="b">
        <f>SUM(AG44:AG45)=$I$36+SUM($G41:AG41)</f>
        <v>0</v>
      </c>
      <c r="AH47" s="333" t="b">
        <f>SUM(AH44:AH45)=$I$36+SUM($G41:AH41)</f>
        <v>0</v>
      </c>
      <c r="AI47" s="333" t="b">
        <f>SUM(AI44:AI45)=$I$36+SUM($G41:AI41)</f>
        <v>0</v>
      </c>
      <c r="AJ47" s="333" t="b">
        <f>SUM(AJ44:AJ45)=$I$36+SUM($G41:AJ41)</f>
        <v>0</v>
      </c>
      <c r="AK47" s="333" t="b">
        <f>SUM(AK44:AK45)=$I$36+SUM($G41:AK41)</f>
        <v>0</v>
      </c>
      <c r="AL47" s="333" t="b">
        <f>SUM(AL44:AL45)=$I$36+SUM($G41:AL41)</f>
        <v>0</v>
      </c>
      <c r="AM47" s="333" t="b">
        <f>SUM(AM44:AM45)=$I$36+SUM($G41:AM41)</f>
        <v>0</v>
      </c>
      <c r="AN47" s="333" t="b">
        <f>SUM(AN44:AN45)=$I$36+SUM($G41:AN41)</f>
        <v>0</v>
      </c>
      <c r="AO47" s="333" t="b">
        <f>SUM(AO44:AO45)=$I$36+SUM($G41:AO41)</f>
        <v>0</v>
      </c>
      <c r="AP47" s="333" t="b">
        <f>SUM(AP44:AP45)=$I$36+SUM($G41:AP41)</f>
        <v>0</v>
      </c>
      <c r="AQ47" s="333" t="b">
        <f>SUM(AQ44:AQ45)=$I$36+SUM($G41:AQ41)</f>
        <v>0</v>
      </c>
      <c r="AR47" s="333" t="b">
        <f>SUM(AR44:AR45)=$I$36+SUM($G41:AR41)</f>
        <v>0</v>
      </c>
      <c r="AS47" s="333" t="b">
        <f>SUM(AS44:AS45)=$I$36+SUM($G41:AS41)</f>
        <v>0</v>
      </c>
      <c r="AT47" s="333" t="b">
        <f>SUM(AT44:AT45)=$I$36+SUM($G41:AT41)</f>
        <v>0</v>
      </c>
      <c r="AU47" s="333" t="b">
        <f>SUM(AU44:AU45)=$I$36+SUM($G41:AU41)</f>
        <v>0</v>
      </c>
      <c r="AV47" s="333" t="b">
        <f>SUM(AV44:AV45)=$I$36+SUM($G41:AV41)</f>
        <v>0</v>
      </c>
      <c r="AW47" s="333" t="b">
        <f>SUM(AW44:AW45)=$I$36+SUM($G41:AW41)</f>
        <v>0</v>
      </c>
      <c r="AX47" s="333" t="b">
        <f>SUM(AX44:AX45)=$I$36+SUM($G41:AX41)</f>
        <v>0</v>
      </c>
      <c r="AY47" s="333" t="b">
        <f>SUM(AY44:AY45)=$I$36+SUM($G41:AY41)</f>
        <v>0</v>
      </c>
      <c r="AZ47" s="333" t="b">
        <f>SUM(AZ44:AZ45)=$I$36+SUM($G41:AZ41)</f>
        <v>0</v>
      </c>
      <c r="BA47" s="333" t="b">
        <f>SUM(BA44:BA45)=$I$36+SUM($G41:BA41)</f>
        <v>0</v>
      </c>
      <c r="BB47" s="333" t="b">
        <f>SUM(BB44:BB45)=$I$36+SUM($G41:BB41)</f>
        <v>0</v>
      </c>
      <c r="BC47" s="333" t="b">
        <f>SUM(BC44:BC45)=$I$36+SUM($G41:BC41)</f>
        <v>0</v>
      </c>
      <c r="BD47" s="333" t="b">
        <f>SUM(BD44:BD45)=$I$36+SUM($G41:BD41)</f>
        <v>0</v>
      </c>
      <c r="BE47" s="333" t="b">
        <f>SUM(BE44:BE45)=$I$36+SUM($G41:BE41)</f>
        <v>0</v>
      </c>
      <c r="BF47" s="333" t="b">
        <f>SUM(BF44:BF45)=$I$36+SUM($G41:BF41)</f>
        <v>0</v>
      </c>
      <c r="BG47" s="333" t="b">
        <f>SUM(BG44:BG45)=$I$36+SUM($G41:BG41)</f>
        <v>0</v>
      </c>
      <c r="BH47" s="333" t="b">
        <f>SUM(BH44:BH45)=$I$36+SUM($G41:BH41)</f>
        <v>0</v>
      </c>
      <c r="BI47" s="333" t="b">
        <f>SUM(BI44:BI45)=$I$36+SUM($G41:BI41)</f>
        <v>0</v>
      </c>
      <c r="BJ47" s="333" t="b">
        <f>SUM(BJ44:BJ45)=$I$36+SUM($G41:BJ41)</f>
        <v>0</v>
      </c>
      <c r="BK47" s="333" t="b">
        <f>SUM(BK44:BK45)=$I$36+SUM($G41:BK41)</f>
        <v>0</v>
      </c>
      <c r="BL47" s="333" t="b">
        <f>SUM(BL44:BL45)=$I$36+SUM($G41:BL41)</f>
        <v>0</v>
      </c>
      <c r="BM47" s="333" t="b">
        <f>SUM(BM44:BM45)=$I$36+SUM($G41:BM41)</f>
        <v>0</v>
      </c>
      <c r="BN47" s="333" t="b">
        <f>SUM(BN44:BN45)=$I$36+SUM($G41:BN41)</f>
        <v>0</v>
      </c>
    </row>
    <row r="48" spans="1:66">
      <c r="A48" s="286">
        <v>27</v>
      </c>
      <c r="B48" s="287">
        <v>37</v>
      </c>
      <c r="C48" s="287">
        <v>106</v>
      </c>
      <c r="K48" s="334"/>
      <c r="L48" s="334"/>
    </row>
    <row r="49" spans="1:13" ht="16.5">
      <c r="A49" s="286">
        <v>28</v>
      </c>
      <c r="B49" s="287">
        <v>36</v>
      </c>
      <c r="C49" s="287">
        <v>102</v>
      </c>
      <c r="F49" s="335" t="s">
        <v>648</v>
      </c>
      <c r="H49" s="285"/>
      <c r="L49" s="334"/>
      <c r="M49" s="319"/>
    </row>
    <row r="50" spans="1:13" ht="16.5">
      <c r="A50" s="286">
        <v>29</v>
      </c>
      <c r="B50" s="287">
        <v>35</v>
      </c>
      <c r="C50" s="287">
        <v>99</v>
      </c>
      <c r="F50" s="258" t="s">
        <v>649</v>
      </c>
      <c r="L50" s="334"/>
      <c r="M50" s="319"/>
    </row>
    <row r="51" spans="1:13">
      <c r="A51" s="286">
        <v>30</v>
      </c>
      <c r="B51" s="287">
        <v>34</v>
      </c>
      <c r="C51" s="287">
        <v>96</v>
      </c>
      <c r="F51" s="258" t="s">
        <v>650</v>
      </c>
    </row>
    <row r="52" spans="1:13">
      <c r="A52" s="286">
        <v>31</v>
      </c>
      <c r="B52" s="287">
        <v>33</v>
      </c>
      <c r="C52" s="287">
        <v>93</v>
      </c>
      <c r="F52" s="258" t="s">
        <v>651</v>
      </c>
    </row>
    <row r="53" spans="1:13">
      <c r="A53" s="286">
        <v>32</v>
      </c>
      <c r="B53" s="287">
        <v>32</v>
      </c>
      <c r="C53" s="287">
        <v>90</v>
      </c>
    </row>
    <row r="54" spans="1:13" ht="16.5">
      <c r="A54" s="286">
        <v>33</v>
      </c>
      <c r="B54" s="287">
        <v>31</v>
      </c>
      <c r="C54" s="287">
        <v>87</v>
      </c>
      <c r="F54" s="258" t="s">
        <v>652</v>
      </c>
    </row>
    <row r="55" spans="1:13">
      <c r="A55" s="286">
        <v>34</v>
      </c>
      <c r="B55" s="287">
        <v>30</v>
      </c>
      <c r="C55" s="287">
        <v>85</v>
      </c>
      <c r="F55" s="258" t="s">
        <v>653</v>
      </c>
    </row>
    <row r="56" spans="1:13">
      <c r="A56" s="286">
        <v>35</v>
      </c>
      <c r="B56" s="287">
        <v>29</v>
      </c>
      <c r="C56" s="287">
        <v>83</v>
      </c>
    </row>
    <row r="57" spans="1:13">
      <c r="A57" s="286">
        <v>36</v>
      </c>
      <c r="B57" s="287">
        <v>28</v>
      </c>
      <c r="C57" s="287">
        <v>80</v>
      </c>
      <c r="F57" s="259" t="s">
        <v>654</v>
      </c>
    </row>
    <row r="58" spans="1:13">
      <c r="A58" s="286">
        <v>37</v>
      </c>
      <c r="B58" s="287">
        <v>27</v>
      </c>
      <c r="C58" s="287">
        <v>78</v>
      </c>
      <c r="F58" s="259" t="s">
        <v>655</v>
      </c>
    </row>
    <row r="59" spans="1:13">
      <c r="A59" s="286">
        <v>38</v>
      </c>
      <c r="B59" s="287">
        <v>27</v>
      </c>
      <c r="C59" s="287">
        <v>76</v>
      </c>
    </row>
    <row r="60" spans="1:13">
      <c r="A60" s="286">
        <v>39</v>
      </c>
      <c r="B60" s="287">
        <v>26</v>
      </c>
      <c r="C60" s="287">
        <v>74</v>
      </c>
      <c r="F60" s="258" t="s">
        <v>656</v>
      </c>
    </row>
    <row r="61" spans="1:13">
      <c r="A61" s="286">
        <v>40</v>
      </c>
      <c r="B61" s="287">
        <v>25</v>
      </c>
      <c r="C61" s="287">
        <v>73</v>
      </c>
      <c r="F61" s="336" t="s">
        <v>657</v>
      </c>
    </row>
    <row r="62" spans="1:13">
      <c r="A62" s="286">
        <v>41</v>
      </c>
      <c r="B62" s="287">
        <v>25</v>
      </c>
      <c r="C62" s="287">
        <v>71</v>
      </c>
      <c r="I62" s="337"/>
    </row>
    <row r="63" spans="1:13">
      <c r="A63" s="286">
        <v>42</v>
      </c>
      <c r="B63" s="287">
        <v>24</v>
      </c>
      <c r="C63" s="287">
        <v>69</v>
      </c>
      <c r="F63" s="346" t="s">
        <v>658</v>
      </c>
      <c r="G63" s="346"/>
      <c r="H63" s="344" t="s">
        <v>659</v>
      </c>
      <c r="I63" s="274" t="s">
        <v>660</v>
      </c>
    </row>
    <row r="64" spans="1:13">
      <c r="A64" s="286">
        <v>43</v>
      </c>
      <c r="B64" s="287">
        <v>24</v>
      </c>
      <c r="C64" s="287">
        <v>68</v>
      </c>
      <c r="F64" s="346"/>
      <c r="G64" s="346"/>
      <c r="H64" s="344"/>
      <c r="I64" s="283" t="s">
        <v>661</v>
      </c>
    </row>
    <row r="65" spans="1:7">
      <c r="A65" s="286">
        <v>44</v>
      </c>
      <c r="B65" s="287">
        <v>23</v>
      </c>
      <c r="C65" s="287">
        <v>66</v>
      </c>
    </row>
    <row r="66" spans="1:7">
      <c r="A66" s="286">
        <v>45</v>
      </c>
      <c r="B66" s="287">
        <v>23</v>
      </c>
      <c r="C66" s="287">
        <v>65</v>
      </c>
    </row>
    <row r="67" spans="1:7">
      <c r="A67" s="286">
        <v>46</v>
      </c>
      <c r="B67" s="287">
        <v>22</v>
      </c>
      <c r="C67" s="287">
        <v>64</v>
      </c>
      <c r="F67" s="335" t="s">
        <v>662</v>
      </c>
    </row>
    <row r="68" spans="1:7">
      <c r="A68" s="286">
        <v>47</v>
      </c>
      <c r="B68" s="287">
        <v>22</v>
      </c>
      <c r="C68" s="287">
        <v>62</v>
      </c>
      <c r="F68" s="258" t="s">
        <v>663</v>
      </c>
    </row>
    <row r="69" spans="1:7">
      <c r="A69" s="286">
        <v>48</v>
      </c>
      <c r="B69" s="287">
        <v>21</v>
      </c>
      <c r="C69" s="287">
        <v>61</v>
      </c>
    </row>
    <row r="70" spans="1:7">
      <c r="A70" s="286">
        <v>49</v>
      </c>
      <c r="B70" s="287">
        <v>21</v>
      </c>
      <c r="C70" s="287">
        <v>60</v>
      </c>
      <c r="F70" s="258" t="s">
        <v>664</v>
      </c>
    </row>
    <row r="71" spans="1:7">
      <c r="A71" s="286">
        <v>50</v>
      </c>
      <c r="B71" s="287">
        <v>20</v>
      </c>
      <c r="C71" s="287">
        <v>59</v>
      </c>
    </row>
    <row r="72" spans="1:7">
      <c r="A72" s="286">
        <v>51</v>
      </c>
      <c r="B72" s="287">
        <v>20</v>
      </c>
      <c r="C72" s="287">
        <v>58</v>
      </c>
      <c r="F72" s="258" t="s">
        <v>665</v>
      </c>
    </row>
    <row r="73" spans="1:7">
      <c r="A73" s="286">
        <v>52</v>
      </c>
      <c r="B73" s="287">
        <v>20</v>
      </c>
      <c r="C73" s="287">
        <v>56</v>
      </c>
      <c r="F73" s="258" t="s">
        <v>666</v>
      </c>
    </row>
    <row r="74" spans="1:7">
      <c r="A74" s="286">
        <v>53</v>
      </c>
      <c r="B74" s="287">
        <v>19</v>
      </c>
      <c r="C74" s="287">
        <v>55</v>
      </c>
    </row>
    <row r="75" spans="1:7">
      <c r="A75" s="286">
        <v>54</v>
      </c>
      <c r="B75" s="287">
        <v>19</v>
      </c>
      <c r="C75" s="287">
        <v>54</v>
      </c>
      <c r="F75" s="344" t="s">
        <v>667</v>
      </c>
      <c r="G75" s="274">
        <v>1</v>
      </c>
    </row>
    <row r="76" spans="1:7">
      <c r="A76" s="286">
        <v>55</v>
      </c>
      <c r="B76" s="287">
        <v>19</v>
      </c>
      <c r="C76" s="287">
        <v>54</v>
      </c>
      <c r="F76" s="344"/>
      <c r="G76" s="283" t="s">
        <v>624</v>
      </c>
    </row>
    <row r="77" spans="1:7">
      <c r="A77" s="286">
        <v>56</v>
      </c>
      <c r="B77" s="287">
        <v>18</v>
      </c>
      <c r="C77" s="287">
        <v>53</v>
      </c>
    </row>
    <row r="78" spans="1:7">
      <c r="A78" s="286">
        <v>57</v>
      </c>
      <c r="B78" s="287">
        <v>18</v>
      </c>
      <c r="C78" s="287">
        <v>52</v>
      </c>
    </row>
    <row r="79" spans="1:7">
      <c r="A79" s="286">
        <v>58</v>
      </c>
      <c r="B79" s="287">
        <v>18</v>
      </c>
      <c r="C79" s="287">
        <v>51</v>
      </c>
    </row>
    <row r="80" spans="1:7">
      <c r="A80" s="286">
        <v>59</v>
      </c>
      <c r="B80" s="287">
        <v>17</v>
      </c>
      <c r="C80" s="287">
        <v>50</v>
      </c>
      <c r="F80" s="258" t="s">
        <v>668</v>
      </c>
    </row>
    <row r="81" spans="1:6">
      <c r="A81" s="286">
        <v>60</v>
      </c>
      <c r="B81" s="287">
        <v>17</v>
      </c>
      <c r="C81" s="287">
        <v>49</v>
      </c>
    </row>
    <row r="82" spans="1:6">
      <c r="F82" s="258" t="s">
        <v>669</v>
      </c>
    </row>
    <row r="84" spans="1:6">
      <c r="F84" s="258" t="s">
        <v>670</v>
      </c>
    </row>
    <row r="85" spans="1:6">
      <c r="F85" s="258" t="s">
        <v>671</v>
      </c>
    </row>
    <row r="86" spans="1:6">
      <c r="F86" s="258" t="s">
        <v>672</v>
      </c>
    </row>
    <row r="87" spans="1:6">
      <c r="F87" s="259" t="s">
        <v>673</v>
      </c>
    </row>
    <row r="89" spans="1:6">
      <c r="F89" s="258" t="s">
        <v>674</v>
      </c>
    </row>
    <row r="90" spans="1:6">
      <c r="F90" s="259" t="s">
        <v>675</v>
      </c>
    </row>
  </sheetData>
  <mergeCells count="7">
    <mergeCell ref="H63:H64"/>
    <mergeCell ref="F75:F76"/>
    <mergeCell ref="A17:F18"/>
    <mergeCell ref="G17:G18"/>
    <mergeCell ref="F24:F25"/>
    <mergeCell ref="F38:F39"/>
    <mergeCell ref="F63:G64"/>
  </mergeCells>
  <phoneticPr fontId="51" type="noConversion"/>
  <conditionalFormatting sqref="G42:BN42">
    <cfRule type="cellIs" dxfId="61" priority="12" operator="lessThan">
      <formula>1</formula>
    </cfRule>
  </conditionalFormatting>
  <conditionalFormatting sqref="G44:BN44">
    <cfRule type="cellIs" dxfId="60" priority="11" operator="lessThan">
      <formula>1001</formula>
    </cfRule>
  </conditionalFormatting>
  <conditionalFormatting sqref="H28:BN28">
    <cfRule type="cellIs" dxfId="59" priority="10" operator="lessThan">
      <formula>1</formula>
    </cfRule>
  </conditionalFormatting>
  <conditionalFormatting sqref="G30:BN30">
    <cfRule type="cellIs" dxfId="58" priority="9" operator="lessThan">
      <formula>1001</formula>
    </cfRule>
  </conditionalFormatting>
  <conditionalFormatting sqref="H26:BN26">
    <cfRule type="cellIs" dxfId="57" priority="7" stopIfTrue="1" operator="equal">
      <formula>0</formula>
    </cfRule>
    <cfRule type="cellIs" dxfId="56" priority="8" stopIfTrue="1" operator="equal">
      <formula>12</formula>
    </cfRule>
  </conditionalFormatting>
  <conditionalFormatting sqref="H40:BN40">
    <cfRule type="cellIs" dxfId="55" priority="5" stopIfTrue="1" operator="equal">
      <formula>0</formula>
    </cfRule>
    <cfRule type="cellIs" dxfId="54" priority="6" stopIfTrue="1" operator="equal">
      <formula>12</formula>
    </cfRule>
  </conditionalFormatting>
  <conditionalFormatting sqref="H41:BN41">
    <cfRule type="cellIs" dxfId="53" priority="4" stopIfTrue="1" operator="greaterThan">
      <formula>0</formula>
    </cfRule>
  </conditionalFormatting>
  <conditionalFormatting sqref="H27:BN27">
    <cfRule type="cellIs" dxfId="52" priority="3" stopIfTrue="1" operator="greaterThan">
      <formula>0</formula>
    </cfRule>
  </conditionalFormatting>
  <conditionalFormatting sqref="E30">
    <cfRule type="cellIs" dxfId="51" priority="2" operator="equal">
      <formula>1000</formula>
    </cfRule>
  </conditionalFormatting>
  <conditionalFormatting sqref="E44">
    <cfRule type="cellIs" dxfId="50" priority="1" operator="equal">
      <formula>1000</formula>
    </cfRule>
  </conditionalFormatting>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9"/>
  <sheetViews>
    <sheetView showGridLines="0" tabSelected="1" workbookViewId="0">
      <selection activeCell="C4" sqref="C4:D4"/>
    </sheetView>
  </sheetViews>
  <sheetFormatPr defaultRowHeight="16.5"/>
  <cols>
    <col min="1" max="1" width="9" style="55"/>
    <col min="2" max="2" width="10.5" customWidth="1"/>
    <col min="4" max="4" width="14.25" customWidth="1"/>
    <col min="5" max="5" width="12.375" customWidth="1"/>
    <col min="6" max="6" width="19" customWidth="1"/>
    <col min="7" max="9" width="8.125" customWidth="1"/>
    <col min="10" max="10" width="8.125" style="55" customWidth="1"/>
    <col min="11" max="12" width="9.75" customWidth="1"/>
    <col min="13" max="13" width="14.375" customWidth="1"/>
    <col min="14" max="14" width="9" bestFit="1" customWidth="1"/>
    <col min="15" max="15" width="9" style="55" customWidth="1"/>
    <col min="16" max="16" width="15.125" bestFit="1" customWidth="1"/>
  </cols>
  <sheetData>
    <row r="1" spans="2:17" s="55" customFormat="1"/>
    <row r="2" spans="2:17" ht="26.25">
      <c r="B2" s="661" t="s">
        <v>196</v>
      </c>
      <c r="C2" s="661"/>
      <c r="D2" s="661"/>
      <c r="E2" s="661"/>
      <c r="F2" s="661"/>
      <c r="G2" s="661"/>
      <c r="H2" s="661"/>
      <c r="I2" s="661"/>
      <c r="J2" s="661"/>
      <c r="K2" s="661"/>
      <c r="L2" s="661"/>
      <c r="M2" s="661"/>
      <c r="N2" s="661"/>
      <c r="O2" s="75"/>
      <c r="P2" s="54" t="s">
        <v>195</v>
      </c>
    </row>
    <row r="3" spans="2:17">
      <c r="E3" t="s">
        <v>194</v>
      </c>
      <c r="I3" s="23" t="s">
        <v>193</v>
      </c>
      <c r="J3" s="23"/>
      <c r="K3" s="51" t="s">
        <v>192</v>
      </c>
      <c r="L3" s="53" t="s">
        <v>191</v>
      </c>
      <c r="M3" s="52">
        <v>1200</v>
      </c>
      <c r="P3" t="s">
        <v>190</v>
      </c>
    </row>
    <row r="4" spans="2:17">
      <c r="B4" s="23" t="s">
        <v>189</v>
      </c>
      <c r="C4" s="666" t="s">
        <v>188</v>
      </c>
      <c r="D4" s="666"/>
      <c r="E4" t="s">
        <v>187</v>
      </c>
      <c r="F4" s="51" t="s">
        <v>690</v>
      </c>
      <c r="I4" s="23" t="s">
        <v>186</v>
      </c>
      <c r="J4" s="23"/>
      <c r="K4" s="50">
        <v>16.5</v>
      </c>
      <c r="L4" s="49" t="s">
        <v>185</v>
      </c>
      <c r="M4" s="48">
        <f>M3/K4</f>
        <v>72.727272727272734</v>
      </c>
    </row>
    <row r="5" spans="2:17" ht="33.75" customHeight="1">
      <c r="B5" s="393" t="s">
        <v>184</v>
      </c>
      <c r="C5" s="423" t="s">
        <v>183</v>
      </c>
      <c r="D5" s="13" t="s">
        <v>182</v>
      </c>
      <c r="E5" s="12" t="s">
        <v>181</v>
      </c>
      <c r="F5" s="668" t="s">
        <v>180</v>
      </c>
      <c r="G5" s="12" t="s">
        <v>179</v>
      </c>
      <c r="H5" s="12" t="s">
        <v>178</v>
      </c>
      <c r="I5" s="12" t="s">
        <v>177</v>
      </c>
      <c r="J5" s="671" t="s">
        <v>680</v>
      </c>
      <c r="K5" s="430" t="s">
        <v>176</v>
      </c>
      <c r="L5" s="431"/>
      <c r="M5" s="14" t="s">
        <v>175</v>
      </c>
      <c r="N5" s="47" t="s">
        <v>174</v>
      </c>
      <c r="O5" s="673" t="s">
        <v>337</v>
      </c>
      <c r="Q5" t="s">
        <v>586</v>
      </c>
    </row>
    <row r="6" spans="2:17" ht="33">
      <c r="B6" s="393"/>
      <c r="C6" s="393"/>
      <c r="D6" s="13" t="s">
        <v>173</v>
      </c>
      <c r="E6" s="12" t="s">
        <v>172</v>
      </c>
      <c r="F6" s="431"/>
      <c r="G6" s="12" t="s">
        <v>171</v>
      </c>
      <c r="H6" s="12" t="s">
        <v>170</v>
      </c>
      <c r="I6" s="13" t="s">
        <v>169</v>
      </c>
      <c r="J6" s="555"/>
      <c r="K6" s="667" t="s">
        <v>168</v>
      </c>
      <c r="L6" s="668"/>
      <c r="M6" s="14" t="s">
        <v>167</v>
      </c>
      <c r="N6" s="47" t="s">
        <v>166</v>
      </c>
      <c r="O6" s="673"/>
      <c r="Q6" t="s">
        <v>687</v>
      </c>
    </row>
    <row r="7" spans="2:17" s="55" customFormat="1">
      <c r="B7" s="71" t="s">
        <v>336</v>
      </c>
      <c r="C7" s="74"/>
      <c r="D7" s="78"/>
      <c r="E7" s="74"/>
      <c r="F7" s="72"/>
      <c r="G7" s="74"/>
      <c r="H7" s="74"/>
      <c r="I7" s="78"/>
      <c r="J7" s="341"/>
      <c r="K7" s="70"/>
      <c r="L7" s="69"/>
      <c r="M7" s="72"/>
      <c r="N7" s="79"/>
      <c r="O7" s="338">
        <v>37197</v>
      </c>
    </row>
    <row r="8" spans="2:17">
      <c r="B8" s="41">
        <v>43833</v>
      </c>
      <c r="C8" s="40" t="s">
        <v>146</v>
      </c>
      <c r="D8" s="40"/>
      <c r="E8" s="39" t="str">
        <f>IF(D9="","",D9)</f>
        <v/>
      </c>
      <c r="F8" s="662" t="s">
        <v>335</v>
      </c>
      <c r="G8" s="38">
        <v>0.29166666666666669</v>
      </c>
      <c r="H8" s="38">
        <v>0.375</v>
      </c>
      <c r="I8" s="37">
        <f>I9*$M$4</f>
        <v>-4509.0909090909099</v>
      </c>
      <c r="J8" s="672" t="s">
        <v>681</v>
      </c>
      <c r="K8" s="669"/>
      <c r="L8" s="670"/>
      <c r="M8" s="36"/>
      <c r="N8" s="35"/>
      <c r="O8" s="83"/>
      <c r="Q8" t="s">
        <v>583</v>
      </c>
    </row>
    <row r="9" spans="2:17">
      <c r="B9" s="34" t="str">
        <f>IF(B8="","",TEXT(B8,"aaaa"))</f>
        <v>금요일</v>
      </c>
      <c r="C9" s="33" t="s">
        <v>83</v>
      </c>
      <c r="D9" s="33"/>
      <c r="E9" s="32" t="str">
        <f>IF(D8="","",D8)</f>
        <v/>
      </c>
      <c r="F9" s="663"/>
      <c r="G9" s="31">
        <v>62</v>
      </c>
      <c r="H9" s="31"/>
      <c r="I9" s="30">
        <f>H9-G9</f>
        <v>-62</v>
      </c>
      <c r="J9" s="672"/>
      <c r="K9" s="29"/>
      <c r="L9" s="28">
        <f>K9*$K$4</f>
        <v>0</v>
      </c>
      <c r="M9" s="46">
        <v>25</v>
      </c>
      <c r="N9" s="26"/>
      <c r="O9" s="82">
        <f>O7+G9</f>
        <v>37259</v>
      </c>
      <c r="Q9" t="s">
        <v>582</v>
      </c>
    </row>
    <row r="10" spans="2:17">
      <c r="B10" s="41">
        <v>43871</v>
      </c>
      <c r="C10" s="40" t="s">
        <v>146</v>
      </c>
      <c r="D10" s="40" t="s">
        <v>61</v>
      </c>
      <c r="E10" s="39" t="str">
        <f>D11</f>
        <v>천안세무서</v>
      </c>
      <c r="F10" s="662" t="s">
        <v>145</v>
      </c>
      <c r="G10" s="38">
        <v>0.66666666666666663</v>
      </c>
      <c r="H10" s="38">
        <v>0.75</v>
      </c>
      <c r="I10" s="37">
        <f>I11*$M$4</f>
        <v>218.18181818181819</v>
      </c>
      <c r="J10" s="672" t="s">
        <v>681</v>
      </c>
      <c r="K10" s="669"/>
      <c r="L10" s="670"/>
      <c r="M10" s="36"/>
      <c r="N10" s="35"/>
      <c r="O10" s="83"/>
    </row>
    <row r="11" spans="2:17">
      <c r="B11" s="34" t="str">
        <f>TEXT(B10,"aaaa")</f>
        <v>월요일</v>
      </c>
      <c r="C11" s="33" t="s">
        <v>83</v>
      </c>
      <c r="D11" s="33" t="s">
        <v>165</v>
      </c>
      <c r="E11" s="32" t="str">
        <f>D10</f>
        <v>선우회계법인</v>
      </c>
      <c r="F11" s="663"/>
      <c r="G11" s="81">
        <f>M9</f>
        <v>25</v>
      </c>
      <c r="H11" s="31">
        <v>28</v>
      </c>
      <c r="I11" s="30">
        <f>IF(G11&gt;H11,0,H11-G11)</f>
        <v>3</v>
      </c>
      <c r="J11" s="672"/>
      <c r="K11" s="29"/>
      <c r="L11" s="28">
        <f>K11*$K$4</f>
        <v>0</v>
      </c>
      <c r="M11" s="27">
        <f>G11-I11+L11</f>
        <v>22</v>
      </c>
      <c r="N11" s="26"/>
      <c r="O11" s="82">
        <f>O9+G11</f>
        <v>37284</v>
      </c>
    </row>
    <row r="12" spans="2:17">
      <c r="B12" s="41">
        <v>43901</v>
      </c>
      <c r="C12" s="40" t="s">
        <v>146</v>
      </c>
      <c r="D12" s="40" t="s">
        <v>164</v>
      </c>
      <c r="E12" s="342" t="s">
        <v>685</v>
      </c>
      <c r="F12" s="662" t="s">
        <v>160</v>
      </c>
      <c r="G12" s="38"/>
      <c r="H12" s="38"/>
      <c r="I12" s="37">
        <f>I13*$M$4</f>
        <v>0</v>
      </c>
      <c r="J12" s="672" t="s">
        <v>681</v>
      </c>
      <c r="K12" s="664">
        <v>50000</v>
      </c>
      <c r="L12" s="665"/>
      <c r="M12" s="36" t="s">
        <v>149</v>
      </c>
      <c r="N12" s="35"/>
      <c r="O12" s="83"/>
      <c r="Q12" t="s">
        <v>587</v>
      </c>
    </row>
    <row r="13" spans="2:17">
      <c r="B13" s="34" t="str">
        <f>TEXT(B12,"aaaa")</f>
        <v>수요일</v>
      </c>
      <c r="C13" s="33" t="s">
        <v>83</v>
      </c>
      <c r="D13" s="33" t="s">
        <v>163</v>
      </c>
      <c r="E13" s="343" t="s">
        <v>686</v>
      </c>
      <c r="F13" s="663"/>
      <c r="G13" s="81">
        <f>M11</f>
        <v>22</v>
      </c>
      <c r="H13" s="31"/>
      <c r="I13" s="30">
        <f>IF(G13&gt;H13,0,H13-G13)</f>
        <v>0</v>
      </c>
      <c r="J13" s="672"/>
      <c r="K13" s="29">
        <v>30</v>
      </c>
      <c r="L13" s="28">
        <f>K13*$K$4</f>
        <v>495</v>
      </c>
      <c r="M13" s="27">
        <f>G13-I13+L13</f>
        <v>517</v>
      </c>
      <c r="N13" s="26"/>
      <c r="O13" s="82">
        <f>O11+G13</f>
        <v>37306</v>
      </c>
      <c r="Q13" s="59" t="s">
        <v>588</v>
      </c>
    </row>
    <row r="14" spans="2:17">
      <c r="B14" s="41">
        <v>43901</v>
      </c>
      <c r="C14" s="40" t="s">
        <v>146</v>
      </c>
      <c r="D14" s="40" t="s">
        <v>162</v>
      </c>
      <c r="E14" s="45" t="s">
        <v>161</v>
      </c>
      <c r="F14" s="662" t="s">
        <v>160</v>
      </c>
      <c r="G14" s="38"/>
      <c r="H14" s="38"/>
      <c r="I14" s="37">
        <f>I15*$M$4</f>
        <v>0</v>
      </c>
      <c r="J14" s="672" t="s">
        <v>681</v>
      </c>
      <c r="K14" s="664">
        <v>4000</v>
      </c>
      <c r="L14" s="665"/>
      <c r="M14" s="36" t="s">
        <v>149</v>
      </c>
      <c r="N14" s="35"/>
      <c r="O14" s="83"/>
      <c r="Q14" s="59" t="s">
        <v>590</v>
      </c>
    </row>
    <row r="15" spans="2:17">
      <c r="B15" s="34" t="str">
        <f>TEXT(B14,"aaaa")</f>
        <v>수요일</v>
      </c>
      <c r="C15" s="33" t="s">
        <v>83</v>
      </c>
      <c r="D15" s="33" t="s">
        <v>159</v>
      </c>
      <c r="E15" s="44" t="s">
        <v>158</v>
      </c>
      <c r="F15" s="663"/>
      <c r="G15" s="81">
        <f>M13</f>
        <v>517</v>
      </c>
      <c r="H15" s="31">
        <v>0</v>
      </c>
      <c r="I15" s="30">
        <f>IF(G15&gt;H15,0,H15-G15)</f>
        <v>0</v>
      </c>
      <c r="J15" s="672"/>
      <c r="K15" s="29">
        <v>0</v>
      </c>
      <c r="L15" s="28">
        <f>K15*$K$4</f>
        <v>0</v>
      </c>
      <c r="M15" s="27">
        <f>G15-I15+L15</f>
        <v>517</v>
      </c>
      <c r="N15" s="26"/>
      <c r="O15" s="82">
        <f>O13+G15</f>
        <v>37823</v>
      </c>
      <c r="Q15" t="s">
        <v>589</v>
      </c>
    </row>
    <row r="16" spans="2:17" ht="22.5" customHeight="1">
      <c r="B16" s="41">
        <v>43931</v>
      </c>
      <c r="C16" s="40" t="s">
        <v>146</v>
      </c>
      <c r="D16" s="40" t="s">
        <v>157</v>
      </c>
      <c r="E16" s="342" t="s">
        <v>689</v>
      </c>
      <c r="F16" s="662" t="s">
        <v>156</v>
      </c>
      <c r="G16" s="38"/>
      <c r="H16" s="38"/>
      <c r="I16" s="37">
        <f>I17*$M$4</f>
        <v>0</v>
      </c>
      <c r="J16" s="672" t="s">
        <v>681</v>
      </c>
      <c r="K16" s="664">
        <v>1000000</v>
      </c>
      <c r="L16" s="665"/>
      <c r="M16" s="36" t="s">
        <v>149</v>
      </c>
      <c r="N16" s="35"/>
      <c r="O16" s="83"/>
    </row>
    <row r="17" spans="2:17" ht="22.5" customHeight="1">
      <c r="B17" s="34" t="str">
        <f>TEXT(B16,"aaaa")</f>
        <v>금요일</v>
      </c>
      <c r="C17" s="33" t="s">
        <v>83</v>
      </c>
      <c r="D17" s="33" t="s">
        <v>155</v>
      </c>
      <c r="E17" s="44"/>
      <c r="F17" s="663"/>
      <c r="G17" s="81">
        <f>M15</f>
        <v>517</v>
      </c>
      <c r="H17" s="31">
        <v>0</v>
      </c>
      <c r="I17" s="30">
        <f>IF(G17&gt;H17,0,H17-G17)</f>
        <v>0</v>
      </c>
      <c r="J17" s="672"/>
      <c r="K17" s="29">
        <v>0</v>
      </c>
      <c r="L17" s="28">
        <f>K17*$K$4</f>
        <v>0</v>
      </c>
      <c r="M17" s="27">
        <f>G17-I17+L17</f>
        <v>517</v>
      </c>
      <c r="N17" s="26"/>
      <c r="O17" s="82">
        <f>O15+G17</f>
        <v>38340</v>
      </c>
      <c r="Q17" t="s">
        <v>591</v>
      </c>
    </row>
    <row r="18" spans="2:17" s="55" customFormat="1">
      <c r="B18" s="41">
        <v>43961</v>
      </c>
      <c r="C18" s="40" t="s">
        <v>146</v>
      </c>
      <c r="D18" s="40" t="s">
        <v>683</v>
      </c>
      <c r="E18" s="45" t="s">
        <v>161</v>
      </c>
      <c r="F18" s="662" t="s">
        <v>160</v>
      </c>
      <c r="G18" s="38"/>
      <c r="H18" s="38"/>
      <c r="I18" s="37">
        <f>I19*$M$4</f>
        <v>0</v>
      </c>
      <c r="J18" s="672" t="s">
        <v>684</v>
      </c>
      <c r="K18" s="664">
        <v>4000</v>
      </c>
      <c r="L18" s="665"/>
      <c r="M18" s="36" t="s">
        <v>149</v>
      </c>
      <c r="N18" s="35"/>
      <c r="O18" s="83"/>
      <c r="Q18" s="59" t="s">
        <v>590</v>
      </c>
    </row>
    <row r="19" spans="2:17" s="55" customFormat="1">
      <c r="B19" s="34" t="str">
        <f>TEXT(B18,"aaaa")</f>
        <v>일요일</v>
      </c>
      <c r="C19" s="33" t="s">
        <v>83</v>
      </c>
      <c r="D19" s="33" t="s">
        <v>159</v>
      </c>
      <c r="E19" s="44" t="s">
        <v>158</v>
      </c>
      <c r="F19" s="663"/>
      <c r="G19" s="81">
        <f>M15</f>
        <v>517</v>
      </c>
      <c r="H19" s="31">
        <v>0</v>
      </c>
      <c r="I19" s="30">
        <f>IF(G19&gt;H19,0,H19-G19)</f>
        <v>0</v>
      </c>
      <c r="J19" s="672"/>
      <c r="K19" s="29">
        <v>0</v>
      </c>
      <c r="L19" s="28">
        <f>K19*$K$4</f>
        <v>0</v>
      </c>
      <c r="M19" s="27">
        <f>G19-I19+L19</f>
        <v>517</v>
      </c>
      <c r="N19" s="26"/>
      <c r="O19" s="82">
        <f>O17+G19</f>
        <v>38857</v>
      </c>
      <c r="Q19" s="55" t="s">
        <v>589</v>
      </c>
    </row>
    <row r="20" spans="2:17">
      <c r="B20" s="41">
        <v>43983</v>
      </c>
      <c r="C20" s="40" t="s">
        <v>152</v>
      </c>
      <c r="D20" s="40" t="s">
        <v>154</v>
      </c>
      <c r="E20" s="43">
        <v>42389</v>
      </c>
      <c r="F20" s="662" t="s">
        <v>688</v>
      </c>
      <c r="G20" s="38"/>
      <c r="H20" s="38"/>
      <c r="I20" s="37">
        <f>I21*$M$4</f>
        <v>0</v>
      </c>
      <c r="J20" s="672" t="s">
        <v>681</v>
      </c>
      <c r="K20" s="664">
        <v>530000</v>
      </c>
      <c r="L20" s="665"/>
      <c r="M20" s="36" t="s">
        <v>149</v>
      </c>
      <c r="N20" s="35"/>
      <c r="O20" s="83"/>
      <c r="Q20" s="59" t="s">
        <v>592</v>
      </c>
    </row>
    <row r="21" spans="2:17">
      <c r="B21" s="34" t="str">
        <f>TEXT(B20,"aaaa")</f>
        <v>월요일</v>
      </c>
      <c r="C21" s="33" t="s">
        <v>682</v>
      </c>
      <c r="D21" s="33" t="s">
        <v>153</v>
      </c>
      <c r="E21" s="42">
        <v>42755</v>
      </c>
      <c r="F21" s="663"/>
      <c r="G21" s="81">
        <f>M17</f>
        <v>517</v>
      </c>
      <c r="H21" s="31">
        <v>0</v>
      </c>
      <c r="I21" s="30">
        <f>IF(G21&gt;H21,0,H21-G21)</f>
        <v>0</v>
      </c>
      <c r="J21" s="672"/>
      <c r="K21" s="29">
        <v>0</v>
      </c>
      <c r="L21" s="28">
        <f>K21*$K$4</f>
        <v>0</v>
      </c>
      <c r="M21" s="27">
        <f>G21-I21+L21</f>
        <v>517</v>
      </c>
      <c r="N21" s="26"/>
      <c r="O21" s="82">
        <f>O19+G21</f>
        <v>39374</v>
      </c>
    </row>
    <row r="22" spans="2:17">
      <c r="B22" s="41">
        <v>44002</v>
      </c>
      <c r="C22" s="40" t="s">
        <v>152</v>
      </c>
      <c r="D22" s="40" t="s">
        <v>151</v>
      </c>
      <c r="E22" s="43"/>
      <c r="F22" s="662" t="s">
        <v>150</v>
      </c>
      <c r="G22" s="38"/>
      <c r="H22" s="38"/>
      <c r="I22" s="37">
        <f>I23*$M$4</f>
        <v>0</v>
      </c>
      <c r="J22" s="672" t="s">
        <v>681</v>
      </c>
      <c r="K22" s="664">
        <v>120000</v>
      </c>
      <c r="L22" s="665"/>
      <c r="M22" s="36" t="s">
        <v>149</v>
      </c>
      <c r="N22" s="35"/>
      <c r="O22" s="83"/>
    </row>
    <row r="23" spans="2:17">
      <c r="B23" s="34" t="str">
        <f>TEXT(B22,"aaaa")</f>
        <v>토요일</v>
      </c>
      <c r="C23" s="33" t="s">
        <v>682</v>
      </c>
      <c r="D23" s="33" t="s">
        <v>148</v>
      </c>
      <c r="E23" s="42"/>
      <c r="F23" s="663"/>
      <c r="G23" s="81">
        <f>M21</f>
        <v>517</v>
      </c>
      <c r="H23" s="31">
        <v>0</v>
      </c>
      <c r="I23" s="30">
        <f>IF(G23&gt;H23,0,H23-G23)</f>
        <v>0</v>
      </c>
      <c r="J23" s="672"/>
      <c r="K23" s="29">
        <v>0</v>
      </c>
      <c r="L23" s="28">
        <f>K23*$K$4</f>
        <v>0</v>
      </c>
      <c r="M23" s="27">
        <f>G23-I23+L23</f>
        <v>517</v>
      </c>
      <c r="N23" s="26"/>
      <c r="O23" s="82">
        <f>O21+G23</f>
        <v>39891</v>
      </c>
    </row>
    <row r="24" spans="2:17">
      <c r="B24" s="41">
        <v>44003</v>
      </c>
      <c r="C24" s="40" t="s">
        <v>146</v>
      </c>
      <c r="D24" s="40" t="s">
        <v>61</v>
      </c>
      <c r="E24" s="39" t="str">
        <f>D25</f>
        <v>천안시청</v>
      </c>
      <c r="F24" s="662" t="s">
        <v>145</v>
      </c>
      <c r="G24" s="38"/>
      <c r="H24" s="38"/>
      <c r="I24" s="37">
        <f>I25*$M$4</f>
        <v>0</v>
      </c>
      <c r="J24" s="672" t="s">
        <v>681</v>
      </c>
      <c r="K24" s="669"/>
      <c r="L24" s="670"/>
      <c r="M24" s="36"/>
      <c r="N24" s="35"/>
      <c r="O24" s="83"/>
    </row>
    <row r="25" spans="2:17">
      <c r="B25" s="34" t="str">
        <f>TEXT(B24,"aaaa")</f>
        <v>일요일</v>
      </c>
      <c r="C25" s="33" t="s">
        <v>83</v>
      </c>
      <c r="D25" s="33" t="s">
        <v>147</v>
      </c>
      <c r="E25" s="32" t="str">
        <f>D24</f>
        <v>선우회계법인</v>
      </c>
      <c r="F25" s="663"/>
      <c r="G25" s="81">
        <f>M23</f>
        <v>517</v>
      </c>
      <c r="H25" s="31"/>
      <c r="I25" s="30">
        <f>IF(G25&gt;H25,0,H25-G25)</f>
        <v>0</v>
      </c>
      <c r="J25" s="672"/>
      <c r="K25" s="29"/>
      <c r="L25" s="28">
        <f>K25*$K$4</f>
        <v>0</v>
      </c>
      <c r="M25" s="27">
        <f>M23-I25+L25</f>
        <v>517</v>
      </c>
      <c r="N25" s="26"/>
      <c r="O25" s="82">
        <f>O23+G25</f>
        <v>40408</v>
      </c>
    </row>
    <row r="26" spans="2:17">
      <c r="B26" s="41">
        <v>44003</v>
      </c>
      <c r="C26" s="40" t="s">
        <v>146</v>
      </c>
      <c r="D26" s="40" t="s">
        <v>61</v>
      </c>
      <c r="E26" s="39" t="str">
        <f>D27</f>
        <v>거래처-매직캔(주)</v>
      </c>
      <c r="F26" s="662" t="s">
        <v>145</v>
      </c>
      <c r="G26" s="38">
        <v>0.66666666666666663</v>
      </c>
      <c r="H26" s="38">
        <v>0.75</v>
      </c>
      <c r="I26" s="37">
        <f>I27*$M$4</f>
        <v>0</v>
      </c>
      <c r="J26" s="672" t="s">
        <v>681</v>
      </c>
      <c r="K26" s="669"/>
      <c r="L26" s="670"/>
      <c r="M26" s="36"/>
      <c r="N26" s="35"/>
      <c r="O26" s="83"/>
    </row>
    <row r="27" spans="2:17">
      <c r="B27" s="34" t="str">
        <f>TEXT(B26,"aaaa")</f>
        <v>일요일</v>
      </c>
      <c r="C27" s="33" t="s">
        <v>83</v>
      </c>
      <c r="D27" s="33" t="s">
        <v>144</v>
      </c>
      <c r="E27" s="32" t="str">
        <f>D26</f>
        <v>선우회계법인</v>
      </c>
      <c r="F27" s="663"/>
      <c r="G27" s="81">
        <f>M25</f>
        <v>517</v>
      </c>
      <c r="H27" s="31">
        <v>512</v>
      </c>
      <c r="I27" s="30">
        <f>IF(G27&gt;H27,0,H27-G27)</f>
        <v>0</v>
      </c>
      <c r="J27" s="672"/>
      <c r="K27" s="29"/>
      <c r="L27" s="28">
        <f>K27*$K$4</f>
        <v>0</v>
      </c>
      <c r="M27" s="27">
        <f>M25-I27+L27</f>
        <v>517</v>
      </c>
      <c r="N27" s="26"/>
      <c r="O27" s="82">
        <f>O25+G27</f>
        <v>40925</v>
      </c>
    </row>
    <row r="28" spans="2:17">
      <c r="B28" s="41">
        <v>44005</v>
      </c>
      <c r="C28" s="40" t="s">
        <v>146</v>
      </c>
      <c r="D28" s="40" t="s">
        <v>61</v>
      </c>
      <c r="E28" s="39" t="str">
        <f>D29</f>
        <v>거래처-매직캔(주)</v>
      </c>
      <c r="F28" s="662" t="s">
        <v>145</v>
      </c>
      <c r="G28" s="38">
        <v>0.66666666666666663</v>
      </c>
      <c r="H28" s="38">
        <v>0.75</v>
      </c>
      <c r="I28" s="37">
        <f>I29*$M$4</f>
        <v>0</v>
      </c>
      <c r="J28" s="672" t="s">
        <v>681</v>
      </c>
      <c r="K28" s="669"/>
      <c r="L28" s="670"/>
      <c r="M28" s="36"/>
      <c r="N28" s="35"/>
      <c r="O28" s="83"/>
    </row>
    <row r="29" spans="2:17">
      <c r="B29" s="34" t="str">
        <f>TEXT(B28,"aaaa")</f>
        <v>화요일</v>
      </c>
      <c r="C29" s="33" t="s">
        <v>83</v>
      </c>
      <c r="D29" s="33" t="s">
        <v>144</v>
      </c>
      <c r="E29" s="32" t="str">
        <f>D28</f>
        <v>선우회계법인</v>
      </c>
      <c r="F29" s="663"/>
      <c r="G29" s="81">
        <f>M27</f>
        <v>517</v>
      </c>
      <c r="H29" s="31">
        <v>512</v>
      </c>
      <c r="I29" s="30">
        <f>IF(G29&gt;H29,0,H29-G29)</f>
        <v>0</v>
      </c>
      <c r="J29" s="672"/>
      <c r="K29" s="29"/>
      <c r="L29" s="28">
        <f>K29*$K$4</f>
        <v>0</v>
      </c>
      <c r="M29" s="27">
        <f>M27-I29+L29</f>
        <v>517</v>
      </c>
      <c r="N29" s="26"/>
      <c r="O29" s="82">
        <f>O27+G29</f>
        <v>41442</v>
      </c>
    </row>
    <row r="30" spans="2:17">
      <c r="B30" s="41">
        <v>44094</v>
      </c>
      <c r="C30" s="40" t="s">
        <v>146</v>
      </c>
      <c r="D30" s="40" t="s">
        <v>61</v>
      </c>
      <c r="E30" s="39" t="str">
        <f>D31</f>
        <v>거래처-매직캔(주)</v>
      </c>
      <c r="F30" s="662" t="s">
        <v>145</v>
      </c>
      <c r="G30" s="38">
        <v>0.66666666666666663</v>
      </c>
      <c r="H30" s="38">
        <v>0.75</v>
      </c>
      <c r="I30" s="37">
        <f>I31*$M$4</f>
        <v>0</v>
      </c>
      <c r="J30" s="672" t="s">
        <v>681</v>
      </c>
      <c r="K30" s="669"/>
      <c r="L30" s="670"/>
      <c r="M30" s="36"/>
      <c r="N30" s="35"/>
      <c r="O30" s="83"/>
    </row>
    <row r="31" spans="2:17">
      <c r="B31" s="34" t="str">
        <f>TEXT(B30,"aaaa")</f>
        <v>일요일</v>
      </c>
      <c r="C31" s="33" t="s">
        <v>83</v>
      </c>
      <c r="D31" s="33" t="s">
        <v>144</v>
      </c>
      <c r="E31" s="32" t="str">
        <f>D30</f>
        <v>선우회계법인</v>
      </c>
      <c r="F31" s="663"/>
      <c r="G31" s="81">
        <f>M29</f>
        <v>517</v>
      </c>
      <c r="H31" s="31">
        <v>512</v>
      </c>
      <c r="I31" s="30">
        <f>IF(G31&gt;H31,0,H31-G31)</f>
        <v>0</v>
      </c>
      <c r="J31" s="672"/>
      <c r="K31" s="29"/>
      <c r="L31" s="28">
        <f>K31*$K$4</f>
        <v>0</v>
      </c>
      <c r="M31" s="27">
        <f>M29-I31+L31</f>
        <v>517</v>
      </c>
      <c r="N31" s="26"/>
      <c r="O31" s="82">
        <f>O29+G31</f>
        <v>41959</v>
      </c>
    </row>
    <row r="32" spans="2:17">
      <c r="B32" s="41">
        <v>44196</v>
      </c>
      <c r="C32" s="40" t="s">
        <v>146</v>
      </c>
      <c r="D32" s="40" t="s">
        <v>61</v>
      </c>
      <c r="E32" s="39" t="str">
        <f>D33</f>
        <v>거래처-매직캔(주)</v>
      </c>
      <c r="F32" s="662" t="s">
        <v>145</v>
      </c>
      <c r="G32" s="38">
        <v>0.66666666666666663</v>
      </c>
      <c r="H32" s="38">
        <v>0.75</v>
      </c>
      <c r="I32" s="37">
        <f>I33*$M$4</f>
        <v>0</v>
      </c>
      <c r="J32" s="672" t="s">
        <v>681</v>
      </c>
      <c r="K32" s="669"/>
      <c r="L32" s="670"/>
      <c r="M32" s="36"/>
      <c r="N32" s="35"/>
      <c r="O32" s="83"/>
    </row>
    <row r="33" spans="2:15">
      <c r="B33" s="34" t="str">
        <f>TEXT(B32,"aaaa")</f>
        <v>목요일</v>
      </c>
      <c r="C33" s="33" t="s">
        <v>83</v>
      </c>
      <c r="D33" s="33" t="s">
        <v>144</v>
      </c>
      <c r="E33" s="32" t="str">
        <f>D32</f>
        <v>선우회계법인</v>
      </c>
      <c r="F33" s="663"/>
      <c r="G33" s="81">
        <f>M31</f>
        <v>517</v>
      </c>
      <c r="H33" s="31">
        <v>512</v>
      </c>
      <c r="I33" s="30">
        <f>IF(G33&gt;H33,0,H33-G33)</f>
        <v>0</v>
      </c>
      <c r="J33" s="672"/>
      <c r="K33" s="29"/>
      <c r="L33" s="28">
        <f>K33*$K$4</f>
        <v>0</v>
      </c>
      <c r="M33" s="27">
        <f>M31-I33+L33</f>
        <v>517</v>
      </c>
      <c r="N33" s="26"/>
      <c r="O33" s="80">
        <f>O31+G33</f>
        <v>42476</v>
      </c>
    </row>
    <row r="34" spans="2:15" s="55" customFormat="1">
      <c r="B34" s="68" t="s">
        <v>338</v>
      </c>
      <c r="C34" s="68"/>
      <c r="D34" s="73"/>
      <c r="E34" s="68"/>
      <c r="F34" s="68"/>
      <c r="G34" s="68"/>
      <c r="H34" s="68"/>
      <c r="I34" s="73"/>
      <c r="J34" s="257"/>
      <c r="K34" s="73"/>
      <c r="L34" s="73"/>
      <c r="M34" s="68"/>
      <c r="N34" s="47"/>
      <c r="O34" s="339">
        <f>O33</f>
        <v>42476</v>
      </c>
    </row>
    <row r="48" spans="2:15">
      <c r="B48" s="25" t="s">
        <v>143</v>
      </c>
    </row>
    <row r="79" spans="5:5">
      <c r="E79" s="25"/>
    </row>
  </sheetData>
  <mergeCells count="48">
    <mergeCell ref="O5:O6"/>
    <mergeCell ref="F22:F23"/>
    <mergeCell ref="K8:L8"/>
    <mergeCell ref="F5:F6"/>
    <mergeCell ref="K16:L16"/>
    <mergeCell ref="K22:L22"/>
    <mergeCell ref="F32:F33"/>
    <mergeCell ref="K32:L32"/>
    <mergeCell ref="F26:F27"/>
    <mergeCell ref="K26:L26"/>
    <mergeCell ref="F28:F29"/>
    <mergeCell ref="K28:L28"/>
    <mergeCell ref="K30:L30"/>
    <mergeCell ref="F30:F31"/>
    <mergeCell ref="J26:J27"/>
    <mergeCell ref="J28:J29"/>
    <mergeCell ref="J30:J31"/>
    <mergeCell ref="J32:J33"/>
    <mergeCell ref="F24:F25"/>
    <mergeCell ref="K24:L24"/>
    <mergeCell ref="F10:F11"/>
    <mergeCell ref="F12:F13"/>
    <mergeCell ref="K12:L12"/>
    <mergeCell ref="F16:F17"/>
    <mergeCell ref="J14:J15"/>
    <mergeCell ref="J16:J17"/>
    <mergeCell ref="J20:J21"/>
    <mergeCell ref="J22:J23"/>
    <mergeCell ref="J24:J25"/>
    <mergeCell ref="F18:F19"/>
    <mergeCell ref="J18:J19"/>
    <mergeCell ref="K18:L18"/>
    <mergeCell ref="B2:N2"/>
    <mergeCell ref="F14:F15"/>
    <mergeCell ref="K14:L14"/>
    <mergeCell ref="F20:F21"/>
    <mergeCell ref="K20:L20"/>
    <mergeCell ref="C4:D4"/>
    <mergeCell ref="K5:L5"/>
    <mergeCell ref="K6:L6"/>
    <mergeCell ref="B5:B6"/>
    <mergeCell ref="K10:L10"/>
    <mergeCell ref="C5:C6"/>
    <mergeCell ref="F8:F9"/>
    <mergeCell ref="J5:J6"/>
    <mergeCell ref="J8:J9"/>
    <mergeCell ref="J10:J11"/>
    <mergeCell ref="J12:J13"/>
  </mergeCells>
  <phoneticPr fontId="4" type="noConversion"/>
  <conditionalFormatting sqref="B11">
    <cfRule type="cellIs" dxfId="24" priority="24" operator="equal">
      <formula>"일요일"</formula>
    </cfRule>
    <cfRule type="cellIs" dxfId="23" priority="25" operator="equal">
      <formula>"토요일"</formula>
    </cfRule>
  </conditionalFormatting>
  <conditionalFormatting sqref="B13">
    <cfRule type="cellIs" dxfId="22" priority="22" operator="equal">
      <formula>"일요일"</formula>
    </cfRule>
    <cfRule type="cellIs" dxfId="21" priority="23" operator="equal">
      <formula>"토요일"</formula>
    </cfRule>
  </conditionalFormatting>
  <conditionalFormatting sqref="B15">
    <cfRule type="cellIs" dxfId="20" priority="20" operator="equal">
      <formula>"일요일"</formula>
    </cfRule>
    <cfRule type="cellIs" dxfId="19" priority="21" operator="equal">
      <formula>"토요일"</formula>
    </cfRule>
  </conditionalFormatting>
  <conditionalFormatting sqref="B17:B19">
    <cfRule type="cellIs" dxfId="18" priority="18" operator="equal">
      <formula>"일요일"</formula>
    </cfRule>
    <cfRule type="cellIs" dxfId="17" priority="19" operator="equal">
      <formula>"토요일"</formula>
    </cfRule>
  </conditionalFormatting>
  <conditionalFormatting sqref="B21">
    <cfRule type="cellIs" dxfId="16" priority="16" operator="equal">
      <formula>"일요일"</formula>
    </cfRule>
    <cfRule type="cellIs" dxfId="15" priority="17" operator="equal">
      <formula>"토요일"</formula>
    </cfRule>
  </conditionalFormatting>
  <conditionalFormatting sqref="B23">
    <cfRule type="cellIs" dxfId="14" priority="14" operator="equal">
      <formula>"일요일"</formula>
    </cfRule>
    <cfRule type="cellIs" dxfId="13" priority="15" operator="equal">
      <formula>"토요일"</formula>
    </cfRule>
  </conditionalFormatting>
  <conditionalFormatting sqref="B25">
    <cfRule type="cellIs" dxfId="12" priority="12" operator="equal">
      <formula>"일요일"</formula>
    </cfRule>
    <cfRule type="cellIs" dxfId="11" priority="13" operator="equal">
      <formula>"토요일"</formula>
    </cfRule>
  </conditionalFormatting>
  <conditionalFormatting sqref="B27">
    <cfRule type="cellIs" dxfId="10" priority="10" operator="equal">
      <formula>"일요일"</formula>
    </cfRule>
    <cfRule type="cellIs" dxfId="9" priority="11" operator="equal">
      <formula>"토요일"</formula>
    </cfRule>
  </conditionalFormatting>
  <conditionalFormatting sqref="B29">
    <cfRule type="cellIs" dxfId="8" priority="8" operator="equal">
      <formula>"일요일"</formula>
    </cfRule>
    <cfRule type="cellIs" dxfId="7" priority="9" operator="equal">
      <formula>"토요일"</formula>
    </cfRule>
  </conditionalFormatting>
  <conditionalFormatting sqref="B31">
    <cfRule type="cellIs" dxfId="6" priority="6" operator="equal">
      <formula>"일요일"</formula>
    </cfRule>
    <cfRule type="cellIs" dxfId="5" priority="7" operator="equal">
      <formula>"토요일"</formula>
    </cfRule>
  </conditionalFormatting>
  <conditionalFormatting sqref="B33">
    <cfRule type="cellIs" dxfId="4" priority="4" operator="equal">
      <formula>"일요일"</formula>
    </cfRule>
    <cfRule type="cellIs" dxfId="3" priority="5" operator="equal">
      <formula>"토요일"</formula>
    </cfRule>
  </conditionalFormatting>
  <conditionalFormatting sqref="B19">
    <cfRule type="cellIs" dxfId="2" priority="2" operator="equal">
      <formula>"일요일"</formula>
    </cfRule>
    <cfRule type="cellIs" dxfId="1" priority="3" operator="equal">
      <formula>"토요일"</formula>
    </cfRule>
  </conditionalFormatting>
  <conditionalFormatting sqref="J8:J33">
    <cfRule type="cellIs" dxfId="0" priority="1" operator="equal">
      <formula>"비업무용"</formula>
    </cfRule>
  </conditionalFormatting>
  <hyperlinks>
    <hyperlink ref="Q13" r:id="rId1" xr:uid="{CD51BB31-C5F3-4B81-B0FB-F3FC787F4167}"/>
    <hyperlink ref="Q14" r:id="rId2" xr:uid="{CF6DB873-06B5-47BA-A4F4-5D529CA7C406}"/>
    <hyperlink ref="Q20" r:id="rId3" xr:uid="{4D945D81-7C50-4757-9742-C26D2FC719A6}"/>
    <hyperlink ref="Q18" r:id="rId4" xr:uid="{D8F7DC97-EA13-4473-85A4-FD4ACCE4976B}"/>
  </hyperlinks>
  <pageMargins left="0.31496062992125984" right="0.31496062992125984" top="0.35433070866141736" bottom="0.35433070866141736" header="0.31496062992125984" footer="0.31496062992125984"/>
  <pageSetup paperSize="9" orientation="landscape" verticalDpi="0" r:id="rId5"/>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A37AE-569F-4E4F-8DFA-7E31B11DFD17}">
  <sheetPr>
    <pageSetUpPr fitToPage="1"/>
  </sheetPr>
  <dimension ref="A1:N277"/>
  <sheetViews>
    <sheetView showGridLines="0" showRuler="0" zoomScaleNormal="100" workbookViewId="0">
      <selection activeCell="F11" sqref="F11"/>
    </sheetView>
  </sheetViews>
  <sheetFormatPr defaultRowHeight="16.5"/>
  <cols>
    <col min="1" max="1" width="5.625" style="55" customWidth="1"/>
    <col min="2" max="3" width="3" style="55" bestFit="1" customWidth="1"/>
    <col min="4" max="4" width="6.375" style="55" bestFit="1" customWidth="1"/>
    <col min="5" max="5" width="7.125" style="55" bestFit="1" customWidth="1"/>
    <col min="6" max="6" width="8.5" style="55" customWidth="1"/>
    <col min="7" max="7" width="7.5" style="55" bestFit="1" customWidth="1"/>
    <col min="8" max="8" width="7.5" style="55" customWidth="1"/>
    <col min="9" max="9" width="24.25" style="55" customWidth="1"/>
    <col min="10" max="10" width="7.5" style="55" customWidth="1"/>
    <col min="11" max="11" width="7.5" style="55" bestFit="1" customWidth="1"/>
    <col min="12" max="12" width="26" style="55" customWidth="1"/>
    <col min="13" max="13" width="10.375" style="55" customWidth="1"/>
    <col min="14" max="14" width="11" style="55" bestFit="1" customWidth="1"/>
    <col min="15" max="256" width="9" style="55"/>
    <col min="257" max="257" width="5.625" style="55" customWidth="1"/>
    <col min="258" max="259" width="3" style="55" bestFit="1" customWidth="1"/>
    <col min="260" max="260" width="6.375" style="55" bestFit="1" customWidth="1"/>
    <col min="261" max="261" width="7.125" style="55" bestFit="1" customWidth="1"/>
    <col min="262" max="262" width="8.5" style="55" customWidth="1"/>
    <col min="263" max="263" width="7.5" style="55" bestFit="1" customWidth="1"/>
    <col min="264" max="264" width="7.5" style="55" customWidth="1"/>
    <col min="265" max="265" width="24.25" style="55" customWidth="1"/>
    <col min="266" max="266" width="7.5" style="55" customWidth="1"/>
    <col min="267" max="267" width="7.5" style="55" bestFit="1" customWidth="1"/>
    <col min="268" max="268" width="26" style="55" customWidth="1"/>
    <col min="269" max="269" width="10.375" style="55" customWidth="1"/>
    <col min="270" max="270" width="11" style="55" bestFit="1" customWidth="1"/>
    <col min="271" max="512" width="9" style="55"/>
    <col min="513" max="513" width="5.625" style="55" customWidth="1"/>
    <col min="514" max="515" width="3" style="55" bestFit="1" customWidth="1"/>
    <col min="516" max="516" width="6.375" style="55" bestFit="1" customWidth="1"/>
    <col min="517" max="517" width="7.125" style="55" bestFit="1" customWidth="1"/>
    <col min="518" max="518" width="8.5" style="55" customWidth="1"/>
    <col min="519" max="519" width="7.5" style="55" bestFit="1" customWidth="1"/>
    <col min="520" max="520" width="7.5" style="55" customWidth="1"/>
    <col min="521" max="521" width="24.25" style="55" customWidth="1"/>
    <col min="522" max="522" width="7.5" style="55" customWidth="1"/>
    <col min="523" max="523" width="7.5" style="55" bestFit="1" customWidth="1"/>
    <col min="524" max="524" width="26" style="55" customWidth="1"/>
    <col min="525" max="525" width="10.375" style="55" customWidth="1"/>
    <col min="526" max="526" width="11" style="55" bestFit="1" customWidth="1"/>
    <col min="527" max="768" width="9" style="55"/>
    <col min="769" max="769" width="5.625" style="55" customWidth="1"/>
    <col min="770" max="771" width="3" style="55" bestFit="1" customWidth="1"/>
    <col min="772" max="772" width="6.375" style="55" bestFit="1" customWidth="1"/>
    <col min="773" max="773" width="7.125" style="55" bestFit="1" customWidth="1"/>
    <col min="774" max="774" width="8.5" style="55" customWidth="1"/>
    <col min="775" max="775" width="7.5" style="55" bestFit="1" customWidth="1"/>
    <col min="776" max="776" width="7.5" style="55" customWidth="1"/>
    <col min="777" max="777" width="24.25" style="55" customWidth="1"/>
    <col min="778" max="778" width="7.5" style="55" customWidth="1"/>
    <col min="779" max="779" width="7.5" style="55" bestFit="1" customWidth="1"/>
    <col min="780" max="780" width="26" style="55" customWidth="1"/>
    <col min="781" max="781" width="10.375" style="55" customWidth="1"/>
    <col min="782" max="782" width="11" style="55" bestFit="1" customWidth="1"/>
    <col min="783" max="1024" width="9" style="55"/>
    <col min="1025" max="1025" width="5.625" style="55" customWidth="1"/>
    <col min="1026" max="1027" width="3" style="55" bestFit="1" customWidth="1"/>
    <col min="1028" max="1028" width="6.375" style="55" bestFit="1" customWidth="1"/>
    <col min="1029" max="1029" width="7.125" style="55" bestFit="1" customWidth="1"/>
    <col min="1030" max="1030" width="8.5" style="55" customWidth="1"/>
    <col min="1031" max="1031" width="7.5" style="55" bestFit="1" customWidth="1"/>
    <col min="1032" max="1032" width="7.5" style="55" customWidth="1"/>
    <col min="1033" max="1033" width="24.25" style="55" customWidth="1"/>
    <col min="1034" max="1034" width="7.5" style="55" customWidth="1"/>
    <col min="1035" max="1035" width="7.5" style="55" bestFit="1" customWidth="1"/>
    <col min="1036" max="1036" width="26" style="55" customWidth="1"/>
    <col min="1037" max="1037" width="10.375" style="55" customWidth="1"/>
    <col min="1038" max="1038" width="11" style="55" bestFit="1" customWidth="1"/>
    <col min="1039" max="1280" width="9" style="55"/>
    <col min="1281" max="1281" width="5.625" style="55" customWidth="1"/>
    <col min="1282" max="1283" width="3" style="55" bestFit="1" customWidth="1"/>
    <col min="1284" max="1284" width="6.375" style="55" bestFit="1" customWidth="1"/>
    <col min="1285" max="1285" width="7.125" style="55" bestFit="1" customWidth="1"/>
    <col min="1286" max="1286" width="8.5" style="55" customWidth="1"/>
    <col min="1287" max="1287" width="7.5" style="55" bestFit="1" customWidth="1"/>
    <col min="1288" max="1288" width="7.5" style="55" customWidth="1"/>
    <col min="1289" max="1289" width="24.25" style="55" customWidth="1"/>
    <col min="1290" max="1290" width="7.5" style="55" customWidth="1"/>
    <col min="1291" max="1291" width="7.5" style="55" bestFit="1" customWidth="1"/>
    <col min="1292" max="1292" width="26" style="55" customWidth="1"/>
    <col min="1293" max="1293" width="10.375" style="55" customWidth="1"/>
    <col min="1294" max="1294" width="11" style="55" bestFit="1" customWidth="1"/>
    <col min="1295" max="1536" width="9" style="55"/>
    <col min="1537" max="1537" width="5.625" style="55" customWidth="1"/>
    <col min="1538" max="1539" width="3" style="55" bestFit="1" customWidth="1"/>
    <col min="1540" max="1540" width="6.375" style="55" bestFit="1" customWidth="1"/>
    <col min="1541" max="1541" width="7.125" style="55" bestFit="1" customWidth="1"/>
    <col min="1542" max="1542" width="8.5" style="55" customWidth="1"/>
    <col min="1543" max="1543" width="7.5" style="55" bestFit="1" customWidth="1"/>
    <col min="1544" max="1544" width="7.5" style="55" customWidth="1"/>
    <col min="1545" max="1545" width="24.25" style="55" customWidth="1"/>
    <col min="1546" max="1546" width="7.5" style="55" customWidth="1"/>
    <col min="1547" max="1547" width="7.5" style="55" bestFit="1" customWidth="1"/>
    <col min="1548" max="1548" width="26" style="55" customWidth="1"/>
    <col min="1549" max="1549" width="10.375" style="55" customWidth="1"/>
    <col min="1550" max="1550" width="11" style="55" bestFit="1" customWidth="1"/>
    <col min="1551" max="1792" width="9" style="55"/>
    <col min="1793" max="1793" width="5.625" style="55" customWidth="1"/>
    <col min="1794" max="1795" width="3" style="55" bestFit="1" customWidth="1"/>
    <col min="1796" max="1796" width="6.375" style="55" bestFit="1" customWidth="1"/>
    <col min="1797" max="1797" width="7.125" style="55" bestFit="1" customWidth="1"/>
    <col min="1798" max="1798" width="8.5" style="55" customWidth="1"/>
    <col min="1799" max="1799" width="7.5" style="55" bestFit="1" customWidth="1"/>
    <col min="1800" max="1800" width="7.5" style="55" customWidth="1"/>
    <col min="1801" max="1801" width="24.25" style="55" customWidth="1"/>
    <col min="1802" max="1802" width="7.5" style="55" customWidth="1"/>
    <col min="1803" max="1803" width="7.5" style="55" bestFit="1" customWidth="1"/>
    <col min="1804" max="1804" width="26" style="55" customWidth="1"/>
    <col min="1805" max="1805" width="10.375" style="55" customWidth="1"/>
    <col min="1806" max="1806" width="11" style="55" bestFit="1" customWidth="1"/>
    <col min="1807" max="2048" width="9" style="55"/>
    <col min="2049" max="2049" width="5.625" style="55" customWidth="1"/>
    <col min="2050" max="2051" width="3" style="55" bestFit="1" customWidth="1"/>
    <col min="2052" max="2052" width="6.375" style="55" bestFit="1" customWidth="1"/>
    <col min="2053" max="2053" width="7.125" style="55" bestFit="1" customWidth="1"/>
    <col min="2054" max="2054" width="8.5" style="55" customWidth="1"/>
    <col min="2055" max="2055" width="7.5" style="55" bestFit="1" customWidth="1"/>
    <col min="2056" max="2056" width="7.5" style="55" customWidth="1"/>
    <col min="2057" max="2057" width="24.25" style="55" customWidth="1"/>
    <col min="2058" max="2058" width="7.5" style="55" customWidth="1"/>
    <col min="2059" max="2059" width="7.5" style="55" bestFit="1" customWidth="1"/>
    <col min="2060" max="2060" width="26" style="55" customWidth="1"/>
    <col min="2061" max="2061" width="10.375" style="55" customWidth="1"/>
    <col min="2062" max="2062" width="11" style="55" bestFit="1" customWidth="1"/>
    <col min="2063" max="2304" width="9" style="55"/>
    <col min="2305" max="2305" width="5.625" style="55" customWidth="1"/>
    <col min="2306" max="2307" width="3" style="55" bestFit="1" customWidth="1"/>
    <col min="2308" max="2308" width="6.375" style="55" bestFit="1" customWidth="1"/>
    <col min="2309" max="2309" width="7.125" style="55" bestFit="1" customWidth="1"/>
    <col min="2310" max="2310" width="8.5" style="55" customWidth="1"/>
    <col min="2311" max="2311" width="7.5" style="55" bestFit="1" customWidth="1"/>
    <col min="2312" max="2312" width="7.5" style="55" customWidth="1"/>
    <col min="2313" max="2313" width="24.25" style="55" customWidth="1"/>
    <col min="2314" max="2314" width="7.5" style="55" customWidth="1"/>
    <col min="2315" max="2315" width="7.5" style="55" bestFit="1" customWidth="1"/>
    <col min="2316" max="2316" width="26" style="55" customWidth="1"/>
    <col min="2317" max="2317" width="10.375" style="55" customWidth="1"/>
    <col min="2318" max="2318" width="11" style="55" bestFit="1" customWidth="1"/>
    <col min="2319" max="2560" width="9" style="55"/>
    <col min="2561" max="2561" width="5.625" style="55" customWidth="1"/>
    <col min="2562" max="2563" width="3" style="55" bestFit="1" customWidth="1"/>
    <col min="2564" max="2564" width="6.375" style="55" bestFit="1" customWidth="1"/>
    <col min="2565" max="2565" width="7.125" style="55" bestFit="1" customWidth="1"/>
    <col min="2566" max="2566" width="8.5" style="55" customWidth="1"/>
    <col min="2567" max="2567" width="7.5" style="55" bestFit="1" customWidth="1"/>
    <col min="2568" max="2568" width="7.5" style="55" customWidth="1"/>
    <col min="2569" max="2569" width="24.25" style="55" customWidth="1"/>
    <col min="2570" max="2570" width="7.5" style="55" customWidth="1"/>
    <col min="2571" max="2571" width="7.5" style="55" bestFit="1" customWidth="1"/>
    <col min="2572" max="2572" width="26" style="55" customWidth="1"/>
    <col min="2573" max="2573" width="10.375" style="55" customWidth="1"/>
    <col min="2574" max="2574" width="11" style="55" bestFit="1" customWidth="1"/>
    <col min="2575" max="2816" width="9" style="55"/>
    <col min="2817" max="2817" width="5.625" style="55" customWidth="1"/>
    <col min="2818" max="2819" width="3" style="55" bestFit="1" customWidth="1"/>
    <col min="2820" max="2820" width="6.375" style="55" bestFit="1" customWidth="1"/>
    <col min="2821" max="2821" width="7.125" style="55" bestFit="1" customWidth="1"/>
    <col min="2822" max="2822" width="8.5" style="55" customWidth="1"/>
    <col min="2823" max="2823" width="7.5" style="55" bestFit="1" customWidth="1"/>
    <col min="2824" max="2824" width="7.5" style="55" customWidth="1"/>
    <col min="2825" max="2825" width="24.25" style="55" customWidth="1"/>
    <col min="2826" max="2826" width="7.5" style="55" customWidth="1"/>
    <col min="2827" max="2827" width="7.5" style="55" bestFit="1" customWidth="1"/>
    <col min="2828" max="2828" width="26" style="55" customWidth="1"/>
    <col min="2829" max="2829" width="10.375" style="55" customWidth="1"/>
    <col min="2830" max="2830" width="11" style="55" bestFit="1" customWidth="1"/>
    <col min="2831" max="3072" width="9" style="55"/>
    <col min="3073" max="3073" width="5.625" style="55" customWidth="1"/>
    <col min="3074" max="3075" width="3" style="55" bestFit="1" customWidth="1"/>
    <col min="3076" max="3076" width="6.375" style="55" bestFit="1" customWidth="1"/>
    <col min="3077" max="3077" width="7.125" style="55" bestFit="1" customWidth="1"/>
    <col min="3078" max="3078" width="8.5" style="55" customWidth="1"/>
    <col min="3079" max="3079" width="7.5" style="55" bestFit="1" customWidth="1"/>
    <col min="3080" max="3080" width="7.5" style="55" customWidth="1"/>
    <col min="3081" max="3081" width="24.25" style="55" customWidth="1"/>
    <col min="3082" max="3082" width="7.5" style="55" customWidth="1"/>
    <col min="3083" max="3083" width="7.5" style="55" bestFit="1" customWidth="1"/>
    <col min="3084" max="3084" width="26" style="55" customWidth="1"/>
    <col min="3085" max="3085" width="10.375" style="55" customWidth="1"/>
    <col min="3086" max="3086" width="11" style="55" bestFit="1" customWidth="1"/>
    <col min="3087" max="3328" width="9" style="55"/>
    <col min="3329" max="3329" width="5.625" style="55" customWidth="1"/>
    <col min="3330" max="3331" width="3" style="55" bestFit="1" customWidth="1"/>
    <col min="3332" max="3332" width="6.375" style="55" bestFit="1" customWidth="1"/>
    <col min="3333" max="3333" width="7.125" style="55" bestFit="1" customWidth="1"/>
    <col min="3334" max="3334" width="8.5" style="55" customWidth="1"/>
    <col min="3335" max="3335" width="7.5" style="55" bestFit="1" customWidth="1"/>
    <col min="3336" max="3336" width="7.5" style="55" customWidth="1"/>
    <col min="3337" max="3337" width="24.25" style="55" customWidth="1"/>
    <col min="3338" max="3338" width="7.5" style="55" customWidth="1"/>
    <col min="3339" max="3339" width="7.5" style="55" bestFit="1" customWidth="1"/>
    <col min="3340" max="3340" width="26" style="55" customWidth="1"/>
    <col min="3341" max="3341" width="10.375" style="55" customWidth="1"/>
    <col min="3342" max="3342" width="11" style="55" bestFit="1" customWidth="1"/>
    <col min="3343" max="3584" width="9" style="55"/>
    <col min="3585" max="3585" width="5.625" style="55" customWidth="1"/>
    <col min="3586" max="3587" width="3" style="55" bestFit="1" customWidth="1"/>
    <col min="3588" max="3588" width="6.375" style="55" bestFit="1" customWidth="1"/>
    <col min="3589" max="3589" width="7.125" style="55" bestFit="1" customWidth="1"/>
    <col min="3590" max="3590" width="8.5" style="55" customWidth="1"/>
    <col min="3591" max="3591" width="7.5" style="55" bestFit="1" customWidth="1"/>
    <col min="3592" max="3592" width="7.5" style="55" customWidth="1"/>
    <col min="3593" max="3593" width="24.25" style="55" customWidth="1"/>
    <col min="3594" max="3594" width="7.5" style="55" customWidth="1"/>
    <col min="3595" max="3595" width="7.5" style="55" bestFit="1" customWidth="1"/>
    <col min="3596" max="3596" width="26" style="55" customWidth="1"/>
    <col min="3597" max="3597" width="10.375" style="55" customWidth="1"/>
    <col min="3598" max="3598" width="11" style="55" bestFit="1" customWidth="1"/>
    <col min="3599" max="3840" width="9" style="55"/>
    <col min="3841" max="3841" width="5.625" style="55" customWidth="1"/>
    <col min="3842" max="3843" width="3" style="55" bestFit="1" customWidth="1"/>
    <col min="3844" max="3844" width="6.375" style="55" bestFit="1" customWidth="1"/>
    <col min="3845" max="3845" width="7.125" style="55" bestFit="1" customWidth="1"/>
    <col min="3846" max="3846" width="8.5" style="55" customWidth="1"/>
    <col min="3847" max="3847" width="7.5" style="55" bestFit="1" customWidth="1"/>
    <col min="3848" max="3848" width="7.5" style="55" customWidth="1"/>
    <col min="3849" max="3849" width="24.25" style="55" customWidth="1"/>
    <col min="3850" max="3850" width="7.5" style="55" customWidth="1"/>
    <col min="3851" max="3851" width="7.5" style="55" bestFit="1" customWidth="1"/>
    <col min="3852" max="3852" width="26" style="55" customWidth="1"/>
    <col min="3853" max="3853" width="10.375" style="55" customWidth="1"/>
    <col min="3854" max="3854" width="11" style="55" bestFit="1" customWidth="1"/>
    <col min="3855" max="4096" width="9" style="55"/>
    <col min="4097" max="4097" width="5.625" style="55" customWidth="1"/>
    <col min="4098" max="4099" width="3" style="55" bestFit="1" customWidth="1"/>
    <col min="4100" max="4100" width="6.375" style="55" bestFit="1" customWidth="1"/>
    <col min="4101" max="4101" width="7.125" style="55" bestFit="1" customWidth="1"/>
    <col min="4102" max="4102" width="8.5" style="55" customWidth="1"/>
    <col min="4103" max="4103" width="7.5" style="55" bestFit="1" customWidth="1"/>
    <col min="4104" max="4104" width="7.5" style="55" customWidth="1"/>
    <col min="4105" max="4105" width="24.25" style="55" customWidth="1"/>
    <col min="4106" max="4106" width="7.5" style="55" customWidth="1"/>
    <col min="4107" max="4107" width="7.5" style="55" bestFit="1" customWidth="1"/>
    <col min="4108" max="4108" width="26" style="55" customWidth="1"/>
    <col min="4109" max="4109" width="10.375" style="55" customWidth="1"/>
    <col min="4110" max="4110" width="11" style="55" bestFit="1" customWidth="1"/>
    <col min="4111" max="4352" width="9" style="55"/>
    <col min="4353" max="4353" width="5.625" style="55" customWidth="1"/>
    <col min="4354" max="4355" width="3" style="55" bestFit="1" customWidth="1"/>
    <col min="4356" max="4356" width="6.375" style="55" bestFit="1" customWidth="1"/>
    <col min="4357" max="4357" width="7.125" style="55" bestFit="1" customWidth="1"/>
    <col min="4358" max="4358" width="8.5" style="55" customWidth="1"/>
    <col min="4359" max="4359" width="7.5" style="55" bestFit="1" customWidth="1"/>
    <col min="4360" max="4360" width="7.5" style="55" customWidth="1"/>
    <col min="4361" max="4361" width="24.25" style="55" customWidth="1"/>
    <col min="4362" max="4362" width="7.5" style="55" customWidth="1"/>
    <col min="4363" max="4363" width="7.5" style="55" bestFit="1" customWidth="1"/>
    <col min="4364" max="4364" width="26" style="55" customWidth="1"/>
    <col min="4365" max="4365" width="10.375" style="55" customWidth="1"/>
    <col min="4366" max="4366" width="11" style="55" bestFit="1" customWidth="1"/>
    <col min="4367" max="4608" width="9" style="55"/>
    <col min="4609" max="4609" width="5.625" style="55" customWidth="1"/>
    <col min="4610" max="4611" width="3" style="55" bestFit="1" customWidth="1"/>
    <col min="4612" max="4612" width="6.375" style="55" bestFit="1" customWidth="1"/>
    <col min="4613" max="4613" width="7.125" style="55" bestFit="1" customWidth="1"/>
    <col min="4614" max="4614" width="8.5" style="55" customWidth="1"/>
    <col min="4615" max="4615" width="7.5" style="55" bestFit="1" customWidth="1"/>
    <col min="4616" max="4616" width="7.5" style="55" customWidth="1"/>
    <col min="4617" max="4617" width="24.25" style="55" customWidth="1"/>
    <col min="4618" max="4618" width="7.5" style="55" customWidth="1"/>
    <col min="4619" max="4619" width="7.5" style="55" bestFit="1" customWidth="1"/>
    <col min="4620" max="4620" width="26" style="55" customWidth="1"/>
    <col min="4621" max="4621" width="10.375" style="55" customWidth="1"/>
    <col min="4622" max="4622" width="11" style="55" bestFit="1" customWidth="1"/>
    <col min="4623" max="4864" width="9" style="55"/>
    <col min="4865" max="4865" width="5.625" style="55" customWidth="1"/>
    <col min="4866" max="4867" width="3" style="55" bestFit="1" customWidth="1"/>
    <col min="4868" max="4868" width="6.375" style="55" bestFit="1" customWidth="1"/>
    <col min="4869" max="4869" width="7.125" style="55" bestFit="1" customWidth="1"/>
    <col min="4870" max="4870" width="8.5" style="55" customWidth="1"/>
    <col min="4871" max="4871" width="7.5" style="55" bestFit="1" customWidth="1"/>
    <col min="4872" max="4872" width="7.5" style="55" customWidth="1"/>
    <col min="4873" max="4873" width="24.25" style="55" customWidth="1"/>
    <col min="4874" max="4874" width="7.5" style="55" customWidth="1"/>
    <col min="4875" max="4875" width="7.5" style="55" bestFit="1" customWidth="1"/>
    <col min="4876" max="4876" width="26" style="55" customWidth="1"/>
    <col min="4877" max="4877" width="10.375" style="55" customWidth="1"/>
    <col min="4878" max="4878" width="11" style="55" bestFit="1" customWidth="1"/>
    <col min="4879" max="5120" width="9" style="55"/>
    <col min="5121" max="5121" width="5.625" style="55" customWidth="1"/>
    <col min="5122" max="5123" width="3" style="55" bestFit="1" customWidth="1"/>
    <col min="5124" max="5124" width="6.375" style="55" bestFit="1" customWidth="1"/>
    <col min="5125" max="5125" width="7.125" style="55" bestFit="1" customWidth="1"/>
    <col min="5126" max="5126" width="8.5" style="55" customWidth="1"/>
    <col min="5127" max="5127" width="7.5" style="55" bestFit="1" customWidth="1"/>
    <col min="5128" max="5128" width="7.5" style="55" customWidth="1"/>
    <col min="5129" max="5129" width="24.25" style="55" customWidth="1"/>
    <col min="5130" max="5130" width="7.5" style="55" customWidth="1"/>
    <col min="5131" max="5131" width="7.5" style="55" bestFit="1" customWidth="1"/>
    <col min="5132" max="5132" width="26" style="55" customWidth="1"/>
    <col min="5133" max="5133" width="10.375" style="55" customWidth="1"/>
    <col min="5134" max="5134" width="11" style="55" bestFit="1" customWidth="1"/>
    <col min="5135" max="5376" width="9" style="55"/>
    <col min="5377" max="5377" width="5.625" style="55" customWidth="1"/>
    <col min="5378" max="5379" width="3" style="55" bestFit="1" customWidth="1"/>
    <col min="5380" max="5380" width="6.375" style="55" bestFit="1" customWidth="1"/>
    <col min="5381" max="5381" width="7.125" style="55" bestFit="1" customWidth="1"/>
    <col min="5382" max="5382" width="8.5" style="55" customWidth="1"/>
    <col min="5383" max="5383" width="7.5" style="55" bestFit="1" customWidth="1"/>
    <col min="5384" max="5384" width="7.5" style="55" customWidth="1"/>
    <col min="5385" max="5385" width="24.25" style="55" customWidth="1"/>
    <col min="5386" max="5386" width="7.5" style="55" customWidth="1"/>
    <col min="5387" max="5387" width="7.5" style="55" bestFit="1" customWidth="1"/>
    <col min="5388" max="5388" width="26" style="55" customWidth="1"/>
    <col min="5389" max="5389" width="10.375" style="55" customWidth="1"/>
    <col min="5390" max="5390" width="11" style="55" bestFit="1" customWidth="1"/>
    <col min="5391" max="5632" width="9" style="55"/>
    <col min="5633" max="5633" width="5.625" style="55" customWidth="1"/>
    <col min="5634" max="5635" width="3" style="55" bestFit="1" customWidth="1"/>
    <col min="5636" max="5636" width="6.375" style="55" bestFit="1" customWidth="1"/>
    <col min="5637" max="5637" width="7.125" style="55" bestFit="1" customWidth="1"/>
    <col min="5638" max="5638" width="8.5" style="55" customWidth="1"/>
    <col min="5639" max="5639" width="7.5" style="55" bestFit="1" customWidth="1"/>
    <col min="5640" max="5640" width="7.5" style="55" customWidth="1"/>
    <col min="5641" max="5641" width="24.25" style="55" customWidth="1"/>
    <col min="5642" max="5642" width="7.5" style="55" customWidth="1"/>
    <col min="5643" max="5643" width="7.5" style="55" bestFit="1" customWidth="1"/>
    <col min="5644" max="5644" width="26" style="55" customWidth="1"/>
    <col min="5645" max="5645" width="10.375" style="55" customWidth="1"/>
    <col min="5646" max="5646" width="11" style="55" bestFit="1" customWidth="1"/>
    <col min="5647" max="5888" width="9" style="55"/>
    <col min="5889" max="5889" width="5.625" style="55" customWidth="1"/>
    <col min="5890" max="5891" width="3" style="55" bestFit="1" customWidth="1"/>
    <col min="5892" max="5892" width="6.375" style="55" bestFit="1" customWidth="1"/>
    <col min="5893" max="5893" width="7.125" style="55" bestFit="1" customWidth="1"/>
    <col min="5894" max="5894" width="8.5" style="55" customWidth="1"/>
    <col min="5895" max="5895" width="7.5" style="55" bestFit="1" customWidth="1"/>
    <col min="5896" max="5896" width="7.5" style="55" customWidth="1"/>
    <col min="5897" max="5897" width="24.25" style="55" customWidth="1"/>
    <col min="5898" max="5898" width="7.5" style="55" customWidth="1"/>
    <col min="5899" max="5899" width="7.5" style="55" bestFit="1" customWidth="1"/>
    <col min="5900" max="5900" width="26" style="55" customWidth="1"/>
    <col min="5901" max="5901" width="10.375" style="55" customWidth="1"/>
    <col min="5902" max="5902" width="11" style="55" bestFit="1" customWidth="1"/>
    <col min="5903" max="6144" width="9" style="55"/>
    <col min="6145" max="6145" width="5.625" style="55" customWidth="1"/>
    <col min="6146" max="6147" width="3" style="55" bestFit="1" customWidth="1"/>
    <col min="6148" max="6148" width="6.375" style="55" bestFit="1" customWidth="1"/>
    <col min="6149" max="6149" width="7.125" style="55" bestFit="1" customWidth="1"/>
    <col min="6150" max="6150" width="8.5" style="55" customWidth="1"/>
    <col min="6151" max="6151" width="7.5" style="55" bestFit="1" customWidth="1"/>
    <col min="6152" max="6152" width="7.5" style="55" customWidth="1"/>
    <col min="6153" max="6153" width="24.25" style="55" customWidth="1"/>
    <col min="6154" max="6154" width="7.5" style="55" customWidth="1"/>
    <col min="6155" max="6155" width="7.5" style="55" bestFit="1" customWidth="1"/>
    <col min="6156" max="6156" width="26" style="55" customWidth="1"/>
    <col min="6157" max="6157" width="10.375" style="55" customWidth="1"/>
    <col min="6158" max="6158" width="11" style="55" bestFit="1" customWidth="1"/>
    <col min="6159" max="6400" width="9" style="55"/>
    <col min="6401" max="6401" width="5.625" style="55" customWidth="1"/>
    <col min="6402" max="6403" width="3" style="55" bestFit="1" customWidth="1"/>
    <col min="6404" max="6404" width="6.375" style="55" bestFit="1" customWidth="1"/>
    <col min="6405" max="6405" width="7.125" style="55" bestFit="1" customWidth="1"/>
    <col min="6406" max="6406" width="8.5" style="55" customWidth="1"/>
    <col min="6407" max="6407" width="7.5" style="55" bestFit="1" customWidth="1"/>
    <col min="6408" max="6408" width="7.5" style="55" customWidth="1"/>
    <col min="6409" max="6409" width="24.25" style="55" customWidth="1"/>
    <col min="6410" max="6410" width="7.5" style="55" customWidth="1"/>
    <col min="6411" max="6411" width="7.5" style="55" bestFit="1" customWidth="1"/>
    <col min="6412" max="6412" width="26" style="55" customWidth="1"/>
    <col min="6413" max="6413" width="10.375" style="55" customWidth="1"/>
    <col min="6414" max="6414" width="11" style="55" bestFit="1" customWidth="1"/>
    <col min="6415" max="6656" width="9" style="55"/>
    <col min="6657" max="6657" width="5.625" style="55" customWidth="1"/>
    <col min="6658" max="6659" width="3" style="55" bestFit="1" customWidth="1"/>
    <col min="6660" max="6660" width="6.375" style="55" bestFit="1" customWidth="1"/>
    <col min="6661" max="6661" width="7.125" style="55" bestFit="1" customWidth="1"/>
    <col min="6662" max="6662" width="8.5" style="55" customWidth="1"/>
    <col min="6663" max="6663" width="7.5" style="55" bestFit="1" customWidth="1"/>
    <col min="6664" max="6664" width="7.5" style="55" customWidth="1"/>
    <col min="6665" max="6665" width="24.25" style="55" customWidth="1"/>
    <col min="6666" max="6666" width="7.5" style="55" customWidth="1"/>
    <col min="6667" max="6667" width="7.5" style="55" bestFit="1" customWidth="1"/>
    <col min="6668" max="6668" width="26" style="55" customWidth="1"/>
    <col min="6669" max="6669" width="10.375" style="55" customWidth="1"/>
    <col min="6670" max="6670" width="11" style="55" bestFit="1" customWidth="1"/>
    <col min="6671" max="6912" width="9" style="55"/>
    <col min="6913" max="6913" width="5.625" style="55" customWidth="1"/>
    <col min="6914" max="6915" width="3" style="55" bestFit="1" customWidth="1"/>
    <col min="6916" max="6916" width="6.375" style="55" bestFit="1" customWidth="1"/>
    <col min="6917" max="6917" width="7.125" style="55" bestFit="1" customWidth="1"/>
    <col min="6918" max="6918" width="8.5" style="55" customWidth="1"/>
    <col min="6919" max="6919" width="7.5" style="55" bestFit="1" customWidth="1"/>
    <col min="6920" max="6920" width="7.5" style="55" customWidth="1"/>
    <col min="6921" max="6921" width="24.25" style="55" customWidth="1"/>
    <col min="6922" max="6922" width="7.5" style="55" customWidth="1"/>
    <col min="6923" max="6923" width="7.5" style="55" bestFit="1" customWidth="1"/>
    <col min="6924" max="6924" width="26" style="55" customWidth="1"/>
    <col min="6925" max="6925" width="10.375" style="55" customWidth="1"/>
    <col min="6926" max="6926" width="11" style="55" bestFit="1" customWidth="1"/>
    <col min="6927" max="7168" width="9" style="55"/>
    <col min="7169" max="7169" width="5.625" style="55" customWidth="1"/>
    <col min="7170" max="7171" width="3" style="55" bestFit="1" customWidth="1"/>
    <col min="7172" max="7172" width="6.375" style="55" bestFit="1" customWidth="1"/>
    <col min="7173" max="7173" width="7.125" style="55" bestFit="1" customWidth="1"/>
    <col min="7174" max="7174" width="8.5" style="55" customWidth="1"/>
    <col min="7175" max="7175" width="7.5" style="55" bestFit="1" customWidth="1"/>
    <col min="7176" max="7176" width="7.5" style="55" customWidth="1"/>
    <col min="7177" max="7177" width="24.25" style="55" customWidth="1"/>
    <col min="7178" max="7178" width="7.5" style="55" customWidth="1"/>
    <col min="7179" max="7179" width="7.5" style="55" bestFit="1" customWidth="1"/>
    <col min="7180" max="7180" width="26" style="55" customWidth="1"/>
    <col min="7181" max="7181" width="10.375" style="55" customWidth="1"/>
    <col min="7182" max="7182" width="11" style="55" bestFit="1" customWidth="1"/>
    <col min="7183" max="7424" width="9" style="55"/>
    <col min="7425" max="7425" width="5.625" style="55" customWidth="1"/>
    <col min="7426" max="7427" width="3" style="55" bestFit="1" customWidth="1"/>
    <col min="7428" max="7428" width="6.375" style="55" bestFit="1" customWidth="1"/>
    <col min="7429" max="7429" width="7.125" style="55" bestFit="1" customWidth="1"/>
    <col min="7430" max="7430" width="8.5" style="55" customWidth="1"/>
    <col min="7431" max="7431" width="7.5" style="55" bestFit="1" customWidth="1"/>
    <col min="7432" max="7432" width="7.5" style="55" customWidth="1"/>
    <col min="7433" max="7433" width="24.25" style="55" customWidth="1"/>
    <col min="7434" max="7434" width="7.5" style="55" customWidth="1"/>
    <col min="7435" max="7435" width="7.5" style="55" bestFit="1" customWidth="1"/>
    <col min="7436" max="7436" width="26" style="55" customWidth="1"/>
    <col min="7437" max="7437" width="10.375" style="55" customWidth="1"/>
    <col min="7438" max="7438" width="11" style="55" bestFit="1" customWidth="1"/>
    <col min="7439" max="7680" width="9" style="55"/>
    <col min="7681" max="7681" width="5.625" style="55" customWidth="1"/>
    <col min="7682" max="7683" width="3" style="55" bestFit="1" customWidth="1"/>
    <col min="7684" max="7684" width="6.375" style="55" bestFit="1" customWidth="1"/>
    <col min="7685" max="7685" width="7.125" style="55" bestFit="1" customWidth="1"/>
    <col min="7686" max="7686" width="8.5" style="55" customWidth="1"/>
    <col min="7687" max="7687" width="7.5" style="55" bestFit="1" customWidth="1"/>
    <col min="7688" max="7688" width="7.5" style="55" customWidth="1"/>
    <col min="7689" max="7689" width="24.25" style="55" customWidth="1"/>
    <col min="7690" max="7690" width="7.5" style="55" customWidth="1"/>
    <col min="7691" max="7691" width="7.5" style="55" bestFit="1" customWidth="1"/>
    <col min="7692" max="7692" width="26" style="55" customWidth="1"/>
    <col min="7693" max="7693" width="10.375" style="55" customWidth="1"/>
    <col min="7694" max="7694" width="11" style="55" bestFit="1" customWidth="1"/>
    <col min="7695" max="7936" width="9" style="55"/>
    <col min="7937" max="7937" width="5.625" style="55" customWidth="1"/>
    <col min="7938" max="7939" width="3" style="55" bestFit="1" customWidth="1"/>
    <col min="7940" max="7940" width="6.375" style="55" bestFit="1" customWidth="1"/>
    <col min="7941" max="7941" width="7.125" style="55" bestFit="1" customWidth="1"/>
    <col min="7942" max="7942" width="8.5" style="55" customWidth="1"/>
    <col min="7943" max="7943" width="7.5" style="55" bestFit="1" customWidth="1"/>
    <col min="7944" max="7944" width="7.5" style="55" customWidth="1"/>
    <col min="7945" max="7945" width="24.25" style="55" customWidth="1"/>
    <col min="7946" max="7946" width="7.5" style="55" customWidth="1"/>
    <col min="7947" max="7947" width="7.5" style="55" bestFit="1" customWidth="1"/>
    <col min="7948" max="7948" width="26" style="55" customWidth="1"/>
    <col min="7949" max="7949" width="10.375" style="55" customWidth="1"/>
    <col min="7950" max="7950" width="11" style="55" bestFit="1" customWidth="1"/>
    <col min="7951" max="8192" width="9" style="55"/>
    <col min="8193" max="8193" width="5.625" style="55" customWidth="1"/>
    <col min="8194" max="8195" width="3" style="55" bestFit="1" customWidth="1"/>
    <col min="8196" max="8196" width="6.375" style="55" bestFit="1" customWidth="1"/>
    <col min="8197" max="8197" width="7.125" style="55" bestFit="1" customWidth="1"/>
    <col min="8198" max="8198" width="8.5" style="55" customWidth="1"/>
    <col min="8199" max="8199" width="7.5" style="55" bestFit="1" customWidth="1"/>
    <col min="8200" max="8200" width="7.5" style="55" customWidth="1"/>
    <col min="8201" max="8201" width="24.25" style="55" customWidth="1"/>
    <col min="8202" max="8202" width="7.5" style="55" customWidth="1"/>
    <col min="8203" max="8203" width="7.5" style="55" bestFit="1" customWidth="1"/>
    <col min="8204" max="8204" width="26" style="55" customWidth="1"/>
    <col min="8205" max="8205" width="10.375" style="55" customWidth="1"/>
    <col min="8206" max="8206" width="11" style="55" bestFit="1" customWidth="1"/>
    <col min="8207" max="8448" width="9" style="55"/>
    <col min="8449" max="8449" width="5.625" style="55" customWidth="1"/>
    <col min="8450" max="8451" width="3" style="55" bestFit="1" customWidth="1"/>
    <col min="8452" max="8452" width="6.375" style="55" bestFit="1" customWidth="1"/>
    <col min="8453" max="8453" width="7.125" style="55" bestFit="1" customWidth="1"/>
    <col min="8454" max="8454" width="8.5" style="55" customWidth="1"/>
    <col min="8455" max="8455" width="7.5" style="55" bestFit="1" customWidth="1"/>
    <col min="8456" max="8456" width="7.5" style="55" customWidth="1"/>
    <col min="8457" max="8457" width="24.25" style="55" customWidth="1"/>
    <col min="8458" max="8458" width="7.5" style="55" customWidth="1"/>
    <col min="8459" max="8459" width="7.5" style="55" bestFit="1" customWidth="1"/>
    <col min="8460" max="8460" width="26" style="55" customWidth="1"/>
    <col min="8461" max="8461" width="10.375" style="55" customWidth="1"/>
    <col min="8462" max="8462" width="11" style="55" bestFit="1" customWidth="1"/>
    <col min="8463" max="8704" width="9" style="55"/>
    <col min="8705" max="8705" width="5.625" style="55" customWidth="1"/>
    <col min="8706" max="8707" width="3" style="55" bestFit="1" customWidth="1"/>
    <col min="8708" max="8708" width="6.375" style="55" bestFit="1" customWidth="1"/>
    <col min="8709" max="8709" width="7.125" style="55" bestFit="1" customWidth="1"/>
    <col min="8710" max="8710" width="8.5" style="55" customWidth="1"/>
    <col min="8711" max="8711" width="7.5" style="55" bestFit="1" customWidth="1"/>
    <col min="8712" max="8712" width="7.5" style="55" customWidth="1"/>
    <col min="8713" max="8713" width="24.25" style="55" customWidth="1"/>
    <col min="8714" max="8714" width="7.5" style="55" customWidth="1"/>
    <col min="8715" max="8715" width="7.5" style="55" bestFit="1" customWidth="1"/>
    <col min="8716" max="8716" width="26" style="55" customWidth="1"/>
    <col min="8717" max="8717" width="10.375" style="55" customWidth="1"/>
    <col min="8718" max="8718" width="11" style="55" bestFit="1" customWidth="1"/>
    <col min="8719" max="8960" width="9" style="55"/>
    <col min="8961" max="8961" width="5.625" style="55" customWidth="1"/>
    <col min="8962" max="8963" width="3" style="55" bestFit="1" customWidth="1"/>
    <col min="8964" max="8964" width="6.375" style="55" bestFit="1" customWidth="1"/>
    <col min="8965" max="8965" width="7.125" style="55" bestFit="1" customWidth="1"/>
    <col min="8966" max="8966" width="8.5" style="55" customWidth="1"/>
    <col min="8967" max="8967" width="7.5" style="55" bestFit="1" customWidth="1"/>
    <col min="8968" max="8968" width="7.5" style="55" customWidth="1"/>
    <col min="8969" max="8969" width="24.25" style="55" customWidth="1"/>
    <col min="8970" max="8970" width="7.5" style="55" customWidth="1"/>
    <col min="8971" max="8971" width="7.5" style="55" bestFit="1" customWidth="1"/>
    <col min="8972" max="8972" width="26" style="55" customWidth="1"/>
    <col min="8973" max="8973" width="10.375" style="55" customWidth="1"/>
    <col min="8974" max="8974" width="11" style="55" bestFit="1" customWidth="1"/>
    <col min="8975" max="9216" width="9" style="55"/>
    <col min="9217" max="9217" width="5.625" style="55" customWidth="1"/>
    <col min="9218" max="9219" width="3" style="55" bestFit="1" customWidth="1"/>
    <col min="9220" max="9220" width="6.375" style="55" bestFit="1" customWidth="1"/>
    <col min="9221" max="9221" width="7.125" style="55" bestFit="1" customWidth="1"/>
    <col min="9222" max="9222" width="8.5" style="55" customWidth="1"/>
    <col min="9223" max="9223" width="7.5" style="55" bestFit="1" customWidth="1"/>
    <col min="9224" max="9224" width="7.5" style="55" customWidth="1"/>
    <col min="9225" max="9225" width="24.25" style="55" customWidth="1"/>
    <col min="9226" max="9226" width="7.5" style="55" customWidth="1"/>
    <col min="9227" max="9227" width="7.5" style="55" bestFit="1" customWidth="1"/>
    <col min="9228" max="9228" width="26" style="55" customWidth="1"/>
    <col min="9229" max="9229" width="10.375" style="55" customWidth="1"/>
    <col min="9230" max="9230" width="11" style="55" bestFit="1" customWidth="1"/>
    <col min="9231" max="9472" width="9" style="55"/>
    <col min="9473" max="9473" width="5.625" style="55" customWidth="1"/>
    <col min="9474" max="9475" width="3" style="55" bestFit="1" customWidth="1"/>
    <col min="9476" max="9476" width="6.375" style="55" bestFit="1" customWidth="1"/>
    <col min="9477" max="9477" width="7.125" style="55" bestFit="1" customWidth="1"/>
    <col min="9478" max="9478" width="8.5" style="55" customWidth="1"/>
    <col min="9479" max="9479" width="7.5" style="55" bestFit="1" customWidth="1"/>
    <col min="9480" max="9480" width="7.5" style="55" customWidth="1"/>
    <col min="9481" max="9481" width="24.25" style="55" customWidth="1"/>
    <col min="9482" max="9482" width="7.5" style="55" customWidth="1"/>
    <col min="9483" max="9483" width="7.5" style="55" bestFit="1" customWidth="1"/>
    <col min="9484" max="9484" width="26" style="55" customWidth="1"/>
    <col min="9485" max="9485" width="10.375" style="55" customWidth="1"/>
    <col min="9486" max="9486" width="11" style="55" bestFit="1" customWidth="1"/>
    <col min="9487" max="9728" width="9" style="55"/>
    <col min="9729" max="9729" width="5.625" style="55" customWidth="1"/>
    <col min="9730" max="9731" width="3" style="55" bestFit="1" customWidth="1"/>
    <col min="9732" max="9732" width="6.375" style="55" bestFit="1" customWidth="1"/>
    <col min="9733" max="9733" width="7.125" style="55" bestFit="1" customWidth="1"/>
    <col min="9734" max="9734" width="8.5" style="55" customWidth="1"/>
    <col min="9735" max="9735" width="7.5" style="55" bestFit="1" customWidth="1"/>
    <col min="9736" max="9736" width="7.5" style="55" customWidth="1"/>
    <col min="9737" max="9737" width="24.25" style="55" customWidth="1"/>
    <col min="9738" max="9738" width="7.5" style="55" customWidth="1"/>
    <col min="9739" max="9739" width="7.5" style="55" bestFit="1" customWidth="1"/>
    <col min="9740" max="9740" width="26" style="55" customWidth="1"/>
    <col min="9741" max="9741" width="10.375" style="55" customWidth="1"/>
    <col min="9742" max="9742" width="11" style="55" bestFit="1" customWidth="1"/>
    <col min="9743" max="9984" width="9" style="55"/>
    <col min="9985" max="9985" width="5.625" style="55" customWidth="1"/>
    <col min="9986" max="9987" width="3" style="55" bestFit="1" customWidth="1"/>
    <col min="9988" max="9988" width="6.375" style="55" bestFit="1" customWidth="1"/>
    <col min="9989" max="9989" width="7.125" style="55" bestFit="1" customWidth="1"/>
    <col min="9990" max="9990" width="8.5" style="55" customWidth="1"/>
    <col min="9991" max="9991" width="7.5" style="55" bestFit="1" customWidth="1"/>
    <col min="9992" max="9992" width="7.5" style="55" customWidth="1"/>
    <col min="9993" max="9993" width="24.25" style="55" customWidth="1"/>
    <col min="9994" max="9994" width="7.5" style="55" customWidth="1"/>
    <col min="9995" max="9995" width="7.5" style="55" bestFit="1" customWidth="1"/>
    <col min="9996" max="9996" width="26" style="55" customWidth="1"/>
    <col min="9997" max="9997" width="10.375" style="55" customWidth="1"/>
    <col min="9998" max="9998" width="11" style="55" bestFit="1" customWidth="1"/>
    <col min="9999" max="10240" width="9" style="55"/>
    <col min="10241" max="10241" width="5.625" style="55" customWidth="1"/>
    <col min="10242" max="10243" width="3" style="55" bestFit="1" customWidth="1"/>
    <col min="10244" max="10244" width="6.375" style="55" bestFit="1" customWidth="1"/>
    <col min="10245" max="10245" width="7.125" style="55" bestFit="1" customWidth="1"/>
    <col min="10246" max="10246" width="8.5" style="55" customWidth="1"/>
    <col min="10247" max="10247" width="7.5" style="55" bestFit="1" customWidth="1"/>
    <col min="10248" max="10248" width="7.5" style="55" customWidth="1"/>
    <col min="10249" max="10249" width="24.25" style="55" customWidth="1"/>
    <col min="10250" max="10250" width="7.5" style="55" customWidth="1"/>
    <col min="10251" max="10251" width="7.5" style="55" bestFit="1" customWidth="1"/>
    <col min="10252" max="10252" width="26" style="55" customWidth="1"/>
    <col min="10253" max="10253" width="10.375" style="55" customWidth="1"/>
    <col min="10254" max="10254" width="11" style="55" bestFit="1" customWidth="1"/>
    <col min="10255" max="10496" width="9" style="55"/>
    <col min="10497" max="10497" width="5.625" style="55" customWidth="1"/>
    <col min="10498" max="10499" width="3" style="55" bestFit="1" customWidth="1"/>
    <col min="10500" max="10500" width="6.375" style="55" bestFit="1" customWidth="1"/>
    <col min="10501" max="10501" width="7.125" style="55" bestFit="1" customWidth="1"/>
    <col min="10502" max="10502" width="8.5" style="55" customWidth="1"/>
    <col min="10503" max="10503" width="7.5" style="55" bestFit="1" customWidth="1"/>
    <col min="10504" max="10504" width="7.5" style="55" customWidth="1"/>
    <col min="10505" max="10505" width="24.25" style="55" customWidth="1"/>
    <col min="10506" max="10506" width="7.5" style="55" customWidth="1"/>
    <col min="10507" max="10507" width="7.5" style="55" bestFit="1" customWidth="1"/>
    <col min="10508" max="10508" width="26" style="55" customWidth="1"/>
    <col min="10509" max="10509" width="10.375" style="55" customWidth="1"/>
    <col min="10510" max="10510" width="11" style="55" bestFit="1" customWidth="1"/>
    <col min="10511" max="10752" width="9" style="55"/>
    <col min="10753" max="10753" width="5.625" style="55" customWidth="1"/>
    <col min="10754" max="10755" width="3" style="55" bestFit="1" customWidth="1"/>
    <col min="10756" max="10756" width="6.375" style="55" bestFit="1" customWidth="1"/>
    <col min="10757" max="10757" width="7.125" style="55" bestFit="1" customWidth="1"/>
    <col min="10758" max="10758" width="8.5" style="55" customWidth="1"/>
    <col min="10759" max="10759" width="7.5" style="55" bestFit="1" customWidth="1"/>
    <col min="10760" max="10760" width="7.5" style="55" customWidth="1"/>
    <col min="10761" max="10761" width="24.25" style="55" customWidth="1"/>
    <col min="10762" max="10762" width="7.5" style="55" customWidth="1"/>
    <col min="10763" max="10763" width="7.5" style="55" bestFit="1" customWidth="1"/>
    <col min="10764" max="10764" width="26" style="55" customWidth="1"/>
    <col min="10765" max="10765" width="10.375" style="55" customWidth="1"/>
    <col min="10766" max="10766" width="11" style="55" bestFit="1" customWidth="1"/>
    <col min="10767" max="11008" width="9" style="55"/>
    <col min="11009" max="11009" width="5.625" style="55" customWidth="1"/>
    <col min="11010" max="11011" width="3" style="55" bestFit="1" customWidth="1"/>
    <col min="11012" max="11012" width="6.375" style="55" bestFit="1" customWidth="1"/>
    <col min="11013" max="11013" width="7.125" style="55" bestFit="1" customWidth="1"/>
    <col min="11014" max="11014" width="8.5" style="55" customWidth="1"/>
    <col min="11015" max="11015" width="7.5" style="55" bestFit="1" customWidth="1"/>
    <col min="11016" max="11016" width="7.5" style="55" customWidth="1"/>
    <col min="11017" max="11017" width="24.25" style="55" customWidth="1"/>
    <col min="11018" max="11018" width="7.5" style="55" customWidth="1"/>
    <col min="11019" max="11019" width="7.5" style="55" bestFit="1" customWidth="1"/>
    <col min="11020" max="11020" width="26" style="55" customWidth="1"/>
    <col min="11021" max="11021" width="10.375" style="55" customWidth="1"/>
    <col min="11022" max="11022" width="11" style="55" bestFit="1" customWidth="1"/>
    <col min="11023" max="11264" width="9" style="55"/>
    <col min="11265" max="11265" width="5.625" style="55" customWidth="1"/>
    <col min="11266" max="11267" width="3" style="55" bestFit="1" customWidth="1"/>
    <col min="11268" max="11268" width="6.375" style="55" bestFit="1" customWidth="1"/>
    <col min="11269" max="11269" width="7.125" style="55" bestFit="1" customWidth="1"/>
    <col min="11270" max="11270" width="8.5" style="55" customWidth="1"/>
    <col min="11271" max="11271" width="7.5" style="55" bestFit="1" customWidth="1"/>
    <col min="11272" max="11272" width="7.5" style="55" customWidth="1"/>
    <col min="11273" max="11273" width="24.25" style="55" customWidth="1"/>
    <col min="11274" max="11274" width="7.5" style="55" customWidth="1"/>
    <col min="11275" max="11275" width="7.5" style="55" bestFit="1" customWidth="1"/>
    <col min="11276" max="11276" width="26" style="55" customWidth="1"/>
    <col min="11277" max="11277" width="10.375" style="55" customWidth="1"/>
    <col min="11278" max="11278" width="11" style="55" bestFit="1" customWidth="1"/>
    <col min="11279" max="11520" width="9" style="55"/>
    <col min="11521" max="11521" width="5.625" style="55" customWidth="1"/>
    <col min="11522" max="11523" width="3" style="55" bestFit="1" customWidth="1"/>
    <col min="11524" max="11524" width="6.375" style="55" bestFit="1" customWidth="1"/>
    <col min="11525" max="11525" width="7.125" style="55" bestFit="1" customWidth="1"/>
    <col min="11526" max="11526" width="8.5" style="55" customWidth="1"/>
    <col min="11527" max="11527" width="7.5" style="55" bestFit="1" customWidth="1"/>
    <col min="11528" max="11528" width="7.5" style="55" customWidth="1"/>
    <col min="11529" max="11529" width="24.25" style="55" customWidth="1"/>
    <col min="11530" max="11530" width="7.5" style="55" customWidth="1"/>
    <col min="11531" max="11531" width="7.5" style="55" bestFit="1" customWidth="1"/>
    <col min="11532" max="11532" width="26" style="55" customWidth="1"/>
    <col min="11533" max="11533" width="10.375" style="55" customWidth="1"/>
    <col min="11534" max="11534" width="11" style="55" bestFit="1" customWidth="1"/>
    <col min="11535" max="11776" width="9" style="55"/>
    <col min="11777" max="11777" width="5.625" style="55" customWidth="1"/>
    <col min="11778" max="11779" width="3" style="55" bestFit="1" customWidth="1"/>
    <col min="11780" max="11780" width="6.375" style="55" bestFit="1" customWidth="1"/>
    <col min="11781" max="11781" width="7.125" style="55" bestFit="1" customWidth="1"/>
    <col min="11782" max="11782" width="8.5" style="55" customWidth="1"/>
    <col min="11783" max="11783" width="7.5" style="55" bestFit="1" customWidth="1"/>
    <col min="11784" max="11784" width="7.5" style="55" customWidth="1"/>
    <col min="11785" max="11785" width="24.25" style="55" customWidth="1"/>
    <col min="11786" max="11786" width="7.5" style="55" customWidth="1"/>
    <col min="11787" max="11787" width="7.5" style="55" bestFit="1" customWidth="1"/>
    <col min="11788" max="11788" width="26" style="55" customWidth="1"/>
    <col min="11789" max="11789" width="10.375" style="55" customWidth="1"/>
    <col min="11790" max="11790" width="11" style="55" bestFit="1" customWidth="1"/>
    <col min="11791" max="12032" width="9" style="55"/>
    <col min="12033" max="12033" width="5.625" style="55" customWidth="1"/>
    <col min="12034" max="12035" width="3" style="55" bestFit="1" customWidth="1"/>
    <col min="12036" max="12036" width="6.375" style="55" bestFit="1" customWidth="1"/>
    <col min="12037" max="12037" width="7.125" style="55" bestFit="1" customWidth="1"/>
    <col min="12038" max="12038" width="8.5" style="55" customWidth="1"/>
    <col min="12039" max="12039" width="7.5" style="55" bestFit="1" customWidth="1"/>
    <col min="12040" max="12040" width="7.5" style="55" customWidth="1"/>
    <col min="12041" max="12041" width="24.25" style="55" customWidth="1"/>
    <col min="12042" max="12042" width="7.5" style="55" customWidth="1"/>
    <col min="12043" max="12043" width="7.5" style="55" bestFit="1" customWidth="1"/>
    <col min="12044" max="12044" width="26" style="55" customWidth="1"/>
    <col min="12045" max="12045" width="10.375" style="55" customWidth="1"/>
    <col min="12046" max="12046" width="11" style="55" bestFit="1" customWidth="1"/>
    <col min="12047" max="12288" width="9" style="55"/>
    <col min="12289" max="12289" width="5.625" style="55" customWidth="1"/>
    <col min="12290" max="12291" width="3" style="55" bestFit="1" customWidth="1"/>
    <col min="12292" max="12292" width="6.375" style="55" bestFit="1" customWidth="1"/>
    <col min="12293" max="12293" width="7.125" style="55" bestFit="1" customWidth="1"/>
    <col min="12294" max="12294" width="8.5" style="55" customWidth="1"/>
    <col min="12295" max="12295" width="7.5" style="55" bestFit="1" customWidth="1"/>
    <col min="12296" max="12296" width="7.5" style="55" customWidth="1"/>
    <col min="12297" max="12297" width="24.25" style="55" customWidth="1"/>
    <col min="12298" max="12298" width="7.5" style="55" customWidth="1"/>
    <col min="12299" max="12299" width="7.5" style="55" bestFit="1" customWidth="1"/>
    <col min="12300" max="12300" width="26" style="55" customWidth="1"/>
    <col min="12301" max="12301" width="10.375" style="55" customWidth="1"/>
    <col min="12302" max="12302" width="11" style="55" bestFit="1" customWidth="1"/>
    <col min="12303" max="12544" width="9" style="55"/>
    <col min="12545" max="12545" width="5.625" style="55" customWidth="1"/>
    <col min="12546" max="12547" width="3" style="55" bestFit="1" customWidth="1"/>
    <col min="12548" max="12548" width="6.375" style="55" bestFit="1" customWidth="1"/>
    <col min="12549" max="12549" width="7.125" style="55" bestFit="1" customWidth="1"/>
    <col min="12550" max="12550" width="8.5" style="55" customWidth="1"/>
    <col min="12551" max="12551" width="7.5" style="55" bestFit="1" customWidth="1"/>
    <col min="12552" max="12552" width="7.5" style="55" customWidth="1"/>
    <col min="12553" max="12553" width="24.25" style="55" customWidth="1"/>
    <col min="12554" max="12554" width="7.5" style="55" customWidth="1"/>
    <col min="12555" max="12555" width="7.5" style="55" bestFit="1" customWidth="1"/>
    <col min="12556" max="12556" width="26" style="55" customWidth="1"/>
    <col min="12557" max="12557" width="10.375" style="55" customWidth="1"/>
    <col min="12558" max="12558" width="11" style="55" bestFit="1" customWidth="1"/>
    <col min="12559" max="12800" width="9" style="55"/>
    <col min="12801" max="12801" width="5.625" style="55" customWidth="1"/>
    <col min="12802" max="12803" width="3" style="55" bestFit="1" customWidth="1"/>
    <col min="12804" max="12804" width="6.375" style="55" bestFit="1" customWidth="1"/>
    <col min="12805" max="12805" width="7.125" style="55" bestFit="1" customWidth="1"/>
    <col min="12806" max="12806" width="8.5" style="55" customWidth="1"/>
    <col min="12807" max="12807" width="7.5" style="55" bestFit="1" customWidth="1"/>
    <col min="12808" max="12808" width="7.5" style="55" customWidth="1"/>
    <col min="12809" max="12809" width="24.25" style="55" customWidth="1"/>
    <col min="12810" max="12810" width="7.5" style="55" customWidth="1"/>
    <col min="12811" max="12811" width="7.5" style="55" bestFit="1" customWidth="1"/>
    <col min="12812" max="12812" width="26" style="55" customWidth="1"/>
    <col min="12813" max="12813" width="10.375" style="55" customWidth="1"/>
    <col min="12814" max="12814" width="11" style="55" bestFit="1" customWidth="1"/>
    <col min="12815" max="13056" width="9" style="55"/>
    <col min="13057" max="13057" width="5.625" style="55" customWidth="1"/>
    <col min="13058" max="13059" width="3" style="55" bestFit="1" customWidth="1"/>
    <col min="13060" max="13060" width="6.375" style="55" bestFit="1" customWidth="1"/>
    <col min="13061" max="13061" width="7.125" style="55" bestFit="1" customWidth="1"/>
    <col min="13062" max="13062" width="8.5" style="55" customWidth="1"/>
    <col min="13063" max="13063" width="7.5" style="55" bestFit="1" customWidth="1"/>
    <col min="13064" max="13064" width="7.5" style="55" customWidth="1"/>
    <col min="13065" max="13065" width="24.25" style="55" customWidth="1"/>
    <col min="13066" max="13066" width="7.5" style="55" customWidth="1"/>
    <col min="13067" max="13067" width="7.5" style="55" bestFit="1" customWidth="1"/>
    <col min="13068" max="13068" width="26" style="55" customWidth="1"/>
    <col min="13069" max="13069" width="10.375" style="55" customWidth="1"/>
    <col min="13070" max="13070" width="11" style="55" bestFit="1" customWidth="1"/>
    <col min="13071" max="13312" width="9" style="55"/>
    <col min="13313" max="13313" width="5.625" style="55" customWidth="1"/>
    <col min="13314" max="13315" width="3" style="55" bestFit="1" customWidth="1"/>
    <col min="13316" max="13316" width="6.375" style="55" bestFit="1" customWidth="1"/>
    <col min="13317" max="13317" width="7.125" style="55" bestFit="1" customWidth="1"/>
    <col min="13318" max="13318" width="8.5" style="55" customWidth="1"/>
    <col min="13319" max="13319" width="7.5" style="55" bestFit="1" customWidth="1"/>
    <col min="13320" max="13320" width="7.5" style="55" customWidth="1"/>
    <col min="13321" max="13321" width="24.25" style="55" customWidth="1"/>
    <col min="13322" max="13322" width="7.5" style="55" customWidth="1"/>
    <col min="13323" max="13323" width="7.5" style="55" bestFit="1" customWidth="1"/>
    <col min="13324" max="13324" width="26" style="55" customWidth="1"/>
    <col min="13325" max="13325" width="10.375" style="55" customWidth="1"/>
    <col min="13326" max="13326" width="11" style="55" bestFit="1" customWidth="1"/>
    <col min="13327" max="13568" width="9" style="55"/>
    <col min="13569" max="13569" width="5.625" style="55" customWidth="1"/>
    <col min="13570" max="13571" width="3" style="55" bestFit="1" customWidth="1"/>
    <col min="13572" max="13572" width="6.375" style="55" bestFit="1" customWidth="1"/>
    <col min="13573" max="13573" width="7.125" style="55" bestFit="1" customWidth="1"/>
    <col min="13574" max="13574" width="8.5" style="55" customWidth="1"/>
    <col min="13575" max="13575" width="7.5" style="55" bestFit="1" customWidth="1"/>
    <col min="13576" max="13576" width="7.5" style="55" customWidth="1"/>
    <col min="13577" max="13577" width="24.25" style="55" customWidth="1"/>
    <col min="13578" max="13578" width="7.5" style="55" customWidth="1"/>
    <col min="13579" max="13579" width="7.5" style="55" bestFit="1" customWidth="1"/>
    <col min="13580" max="13580" width="26" style="55" customWidth="1"/>
    <col min="13581" max="13581" width="10.375" style="55" customWidth="1"/>
    <col min="13582" max="13582" width="11" style="55" bestFit="1" customWidth="1"/>
    <col min="13583" max="13824" width="9" style="55"/>
    <col min="13825" max="13825" width="5.625" style="55" customWidth="1"/>
    <col min="13826" max="13827" width="3" style="55" bestFit="1" customWidth="1"/>
    <col min="13828" max="13828" width="6.375" style="55" bestFit="1" customWidth="1"/>
    <col min="13829" max="13829" width="7.125" style="55" bestFit="1" customWidth="1"/>
    <col min="13830" max="13830" width="8.5" style="55" customWidth="1"/>
    <col min="13831" max="13831" width="7.5" style="55" bestFit="1" customWidth="1"/>
    <col min="13832" max="13832" width="7.5" style="55" customWidth="1"/>
    <col min="13833" max="13833" width="24.25" style="55" customWidth="1"/>
    <col min="13834" max="13834" width="7.5" style="55" customWidth="1"/>
    <col min="13835" max="13835" width="7.5" style="55" bestFit="1" customWidth="1"/>
    <col min="13836" max="13836" width="26" style="55" customWidth="1"/>
    <col min="13837" max="13837" width="10.375" style="55" customWidth="1"/>
    <col min="13838" max="13838" width="11" style="55" bestFit="1" customWidth="1"/>
    <col min="13839" max="14080" width="9" style="55"/>
    <col min="14081" max="14081" width="5.625" style="55" customWidth="1"/>
    <col min="14082" max="14083" width="3" style="55" bestFit="1" customWidth="1"/>
    <col min="14084" max="14084" width="6.375" style="55" bestFit="1" customWidth="1"/>
    <col min="14085" max="14085" width="7.125" style="55" bestFit="1" customWidth="1"/>
    <col min="14086" max="14086" width="8.5" style="55" customWidth="1"/>
    <col min="14087" max="14087" width="7.5" style="55" bestFit="1" customWidth="1"/>
    <col min="14088" max="14088" width="7.5" style="55" customWidth="1"/>
    <col min="14089" max="14089" width="24.25" style="55" customWidth="1"/>
    <col min="14090" max="14090" width="7.5" style="55" customWidth="1"/>
    <col min="14091" max="14091" width="7.5" style="55" bestFit="1" customWidth="1"/>
    <col min="14092" max="14092" width="26" style="55" customWidth="1"/>
    <col min="14093" max="14093" width="10.375" style="55" customWidth="1"/>
    <col min="14094" max="14094" width="11" style="55" bestFit="1" customWidth="1"/>
    <col min="14095" max="14336" width="9" style="55"/>
    <col min="14337" max="14337" width="5.625" style="55" customWidth="1"/>
    <col min="14338" max="14339" width="3" style="55" bestFit="1" customWidth="1"/>
    <col min="14340" max="14340" width="6.375" style="55" bestFit="1" customWidth="1"/>
    <col min="14341" max="14341" width="7.125" style="55" bestFit="1" customWidth="1"/>
    <col min="14342" max="14342" width="8.5" style="55" customWidth="1"/>
    <col min="14343" max="14343" width="7.5" style="55" bestFit="1" customWidth="1"/>
    <col min="14344" max="14344" width="7.5" style="55" customWidth="1"/>
    <col min="14345" max="14345" width="24.25" style="55" customWidth="1"/>
    <col min="14346" max="14346" width="7.5" style="55" customWidth="1"/>
    <col min="14347" max="14347" width="7.5" style="55" bestFit="1" customWidth="1"/>
    <col min="14348" max="14348" width="26" style="55" customWidth="1"/>
    <col min="14349" max="14349" width="10.375" style="55" customWidth="1"/>
    <col min="14350" max="14350" width="11" style="55" bestFit="1" customWidth="1"/>
    <col min="14351" max="14592" width="9" style="55"/>
    <col min="14593" max="14593" width="5.625" style="55" customWidth="1"/>
    <col min="14594" max="14595" width="3" style="55" bestFit="1" customWidth="1"/>
    <col min="14596" max="14596" width="6.375" style="55" bestFit="1" customWidth="1"/>
    <col min="14597" max="14597" width="7.125" style="55" bestFit="1" customWidth="1"/>
    <col min="14598" max="14598" width="8.5" style="55" customWidth="1"/>
    <col min="14599" max="14599" width="7.5" style="55" bestFit="1" customWidth="1"/>
    <col min="14600" max="14600" width="7.5" style="55" customWidth="1"/>
    <col min="14601" max="14601" width="24.25" style="55" customWidth="1"/>
    <col min="14602" max="14602" width="7.5" style="55" customWidth="1"/>
    <col min="14603" max="14603" width="7.5" style="55" bestFit="1" customWidth="1"/>
    <col min="14604" max="14604" width="26" style="55" customWidth="1"/>
    <col min="14605" max="14605" width="10.375" style="55" customWidth="1"/>
    <col min="14606" max="14606" width="11" style="55" bestFit="1" customWidth="1"/>
    <col min="14607" max="14848" width="9" style="55"/>
    <col min="14849" max="14849" width="5.625" style="55" customWidth="1"/>
    <col min="14850" max="14851" width="3" style="55" bestFit="1" customWidth="1"/>
    <col min="14852" max="14852" width="6.375" style="55" bestFit="1" customWidth="1"/>
    <col min="14853" max="14853" width="7.125" style="55" bestFit="1" customWidth="1"/>
    <col min="14854" max="14854" width="8.5" style="55" customWidth="1"/>
    <col min="14855" max="14855" width="7.5" style="55" bestFit="1" customWidth="1"/>
    <col min="14856" max="14856" width="7.5" style="55" customWidth="1"/>
    <col min="14857" max="14857" width="24.25" style="55" customWidth="1"/>
    <col min="14858" max="14858" width="7.5" style="55" customWidth="1"/>
    <col min="14859" max="14859" width="7.5" style="55" bestFit="1" customWidth="1"/>
    <col min="14860" max="14860" width="26" style="55" customWidth="1"/>
    <col min="14861" max="14861" width="10.375" style="55" customWidth="1"/>
    <col min="14862" max="14862" width="11" style="55" bestFit="1" customWidth="1"/>
    <col min="14863" max="15104" width="9" style="55"/>
    <col min="15105" max="15105" width="5.625" style="55" customWidth="1"/>
    <col min="15106" max="15107" width="3" style="55" bestFit="1" customWidth="1"/>
    <col min="15108" max="15108" width="6.375" style="55" bestFit="1" customWidth="1"/>
    <col min="15109" max="15109" width="7.125" style="55" bestFit="1" customWidth="1"/>
    <col min="15110" max="15110" width="8.5" style="55" customWidth="1"/>
    <col min="15111" max="15111" width="7.5" style="55" bestFit="1" customWidth="1"/>
    <col min="15112" max="15112" width="7.5" style="55" customWidth="1"/>
    <col min="15113" max="15113" width="24.25" style="55" customWidth="1"/>
    <col min="15114" max="15114" width="7.5" style="55" customWidth="1"/>
    <col min="15115" max="15115" width="7.5" style="55" bestFit="1" customWidth="1"/>
    <col min="15116" max="15116" width="26" style="55" customWidth="1"/>
    <col min="15117" max="15117" width="10.375" style="55" customWidth="1"/>
    <col min="15118" max="15118" width="11" style="55" bestFit="1" customWidth="1"/>
    <col min="15119" max="15360" width="9" style="55"/>
    <col min="15361" max="15361" width="5.625" style="55" customWidth="1"/>
    <col min="15362" max="15363" width="3" style="55" bestFit="1" customWidth="1"/>
    <col min="15364" max="15364" width="6.375" style="55" bestFit="1" customWidth="1"/>
    <col min="15365" max="15365" width="7.125" style="55" bestFit="1" customWidth="1"/>
    <col min="15366" max="15366" width="8.5" style="55" customWidth="1"/>
    <col min="15367" max="15367" width="7.5" style="55" bestFit="1" customWidth="1"/>
    <col min="15368" max="15368" width="7.5" style="55" customWidth="1"/>
    <col min="15369" max="15369" width="24.25" style="55" customWidth="1"/>
    <col min="15370" max="15370" width="7.5" style="55" customWidth="1"/>
    <col min="15371" max="15371" width="7.5" style="55" bestFit="1" customWidth="1"/>
    <col min="15372" max="15372" width="26" style="55" customWidth="1"/>
    <col min="15373" max="15373" width="10.375" style="55" customWidth="1"/>
    <col min="15374" max="15374" width="11" style="55" bestFit="1" customWidth="1"/>
    <col min="15375" max="15616" width="9" style="55"/>
    <col min="15617" max="15617" width="5.625" style="55" customWidth="1"/>
    <col min="15618" max="15619" width="3" style="55" bestFit="1" customWidth="1"/>
    <col min="15620" max="15620" width="6.375" style="55" bestFit="1" customWidth="1"/>
    <col min="15621" max="15621" width="7.125" style="55" bestFit="1" customWidth="1"/>
    <col min="15622" max="15622" width="8.5" style="55" customWidth="1"/>
    <col min="15623" max="15623" width="7.5" style="55" bestFit="1" customWidth="1"/>
    <col min="15624" max="15624" width="7.5" style="55" customWidth="1"/>
    <col min="15625" max="15625" width="24.25" style="55" customWidth="1"/>
    <col min="15626" max="15626" width="7.5" style="55" customWidth="1"/>
    <col min="15627" max="15627" width="7.5" style="55" bestFit="1" customWidth="1"/>
    <col min="15628" max="15628" width="26" style="55" customWidth="1"/>
    <col min="15629" max="15629" width="10.375" style="55" customWidth="1"/>
    <col min="15630" max="15630" width="11" style="55" bestFit="1" customWidth="1"/>
    <col min="15631" max="15872" width="9" style="55"/>
    <col min="15873" max="15873" width="5.625" style="55" customWidth="1"/>
    <col min="15874" max="15875" width="3" style="55" bestFit="1" customWidth="1"/>
    <col min="15876" max="15876" width="6.375" style="55" bestFit="1" customWidth="1"/>
    <col min="15877" max="15877" width="7.125" style="55" bestFit="1" customWidth="1"/>
    <col min="15878" max="15878" width="8.5" style="55" customWidth="1"/>
    <col min="15879" max="15879" width="7.5" style="55" bestFit="1" customWidth="1"/>
    <col min="15880" max="15880" width="7.5" style="55" customWidth="1"/>
    <col min="15881" max="15881" width="24.25" style="55" customWidth="1"/>
    <col min="15882" max="15882" width="7.5" style="55" customWidth="1"/>
    <col min="15883" max="15883" width="7.5" style="55" bestFit="1" customWidth="1"/>
    <col min="15884" max="15884" width="26" style="55" customWidth="1"/>
    <col min="15885" max="15885" width="10.375" style="55" customWidth="1"/>
    <col min="15886" max="15886" width="11" style="55" bestFit="1" customWidth="1"/>
    <col min="15887" max="16128" width="9" style="55"/>
    <col min="16129" max="16129" width="5.625" style="55" customWidth="1"/>
    <col min="16130" max="16131" width="3" style="55" bestFit="1" customWidth="1"/>
    <col min="16132" max="16132" width="6.375" style="55" bestFit="1" customWidth="1"/>
    <col min="16133" max="16133" width="7.125" style="55" bestFit="1" customWidth="1"/>
    <col min="16134" max="16134" width="8.5" style="55" customWidth="1"/>
    <col min="16135" max="16135" width="7.5" style="55" bestFit="1" customWidth="1"/>
    <col min="16136" max="16136" width="7.5" style="55" customWidth="1"/>
    <col min="16137" max="16137" width="24.25" style="55" customWidth="1"/>
    <col min="16138" max="16138" width="7.5" style="55" customWidth="1"/>
    <col min="16139" max="16139" width="7.5" style="55" bestFit="1" customWidth="1"/>
    <col min="16140" max="16140" width="26" style="55" customWidth="1"/>
    <col min="16141" max="16141" width="10.375" style="55" customWidth="1"/>
    <col min="16142" max="16142" width="11" style="55" bestFit="1" customWidth="1"/>
    <col min="16143" max="16384" width="9" style="55"/>
  </cols>
  <sheetData>
    <row r="1" spans="1:14" s="180" customFormat="1" ht="13.5">
      <c r="A1" s="179" t="s">
        <v>428</v>
      </c>
    </row>
    <row r="2" spans="1:14" ht="5.25" customHeight="1">
      <c r="A2" s="181"/>
      <c r="B2" s="181"/>
      <c r="C2" s="181"/>
      <c r="D2" s="181"/>
      <c r="E2" s="181"/>
      <c r="F2" s="181"/>
      <c r="G2" s="181"/>
      <c r="H2" s="181"/>
      <c r="I2" s="181"/>
      <c r="J2" s="181"/>
      <c r="K2" s="181"/>
      <c r="L2" s="181"/>
      <c r="M2" s="181"/>
      <c r="N2" s="181"/>
    </row>
    <row r="3" spans="1:14" ht="31.5" customHeight="1">
      <c r="A3" s="675" t="s">
        <v>429</v>
      </c>
      <c r="B3" s="676"/>
      <c r="C3" s="677"/>
      <c r="D3" s="678">
        <v>1234567890</v>
      </c>
      <c r="E3" s="678"/>
      <c r="F3" s="678"/>
      <c r="G3" s="679" t="s">
        <v>430</v>
      </c>
      <c r="H3" s="680"/>
      <c r="I3" s="680"/>
      <c r="J3" s="680"/>
      <c r="K3" s="680"/>
      <c r="L3" s="680"/>
      <c r="M3" s="680"/>
      <c r="N3" s="681"/>
    </row>
    <row r="4" spans="1:14" ht="18" customHeight="1">
      <c r="A4" s="182"/>
      <c r="B4" s="182"/>
      <c r="C4" s="182"/>
      <c r="D4" s="182"/>
      <c r="E4" s="182"/>
      <c r="F4" s="182"/>
      <c r="G4" s="182"/>
      <c r="H4" s="182"/>
      <c r="I4" s="182"/>
      <c r="J4" s="182"/>
      <c r="K4" s="182"/>
      <c r="L4" s="182"/>
      <c r="M4" s="182"/>
      <c r="N4" s="181"/>
    </row>
    <row r="5" spans="1:14" ht="18" customHeight="1">
      <c r="A5" s="682" t="s">
        <v>431</v>
      </c>
      <c r="B5" s="682"/>
      <c r="C5" s="682"/>
      <c r="D5" s="682"/>
      <c r="E5" s="682"/>
      <c r="F5" s="682"/>
      <c r="G5" s="682"/>
      <c r="H5" s="682"/>
      <c r="I5" s="682"/>
      <c r="J5" s="682"/>
      <c r="K5" s="683"/>
      <c r="L5" s="182"/>
      <c r="M5" s="182"/>
      <c r="N5" s="181"/>
    </row>
    <row r="6" spans="1:14" ht="18" customHeight="1">
      <c r="A6" s="684" t="s">
        <v>432</v>
      </c>
      <c r="B6" s="684"/>
      <c r="C6" s="684"/>
      <c r="D6" s="684"/>
      <c r="E6" s="685" t="s">
        <v>433</v>
      </c>
      <c r="F6" s="685"/>
      <c r="G6" s="684" t="s">
        <v>434</v>
      </c>
      <c r="H6" s="684"/>
      <c r="I6" s="686" t="s">
        <v>435</v>
      </c>
      <c r="J6" s="687"/>
      <c r="K6" s="183"/>
      <c r="L6" s="182"/>
      <c r="M6" s="181"/>
      <c r="N6" s="181"/>
    </row>
    <row r="7" spans="1:14" ht="18" customHeight="1">
      <c r="A7" s="688" t="s">
        <v>436</v>
      </c>
      <c r="B7" s="688"/>
      <c r="C7" s="688"/>
      <c r="D7" s="688"/>
      <c r="E7" s="688" t="s">
        <v>437</v>
      </c>
      <c r="F7" s="688"/>
      <c r="G7" s="689">
        <v>10000</v>
      </c>
      <c r="H7" s="689"/>
      <c r="I7" s="690" t="s">
        <v>438</v>
      </c>
      <c r="J7" s="691"/>
      <c r="K7" s="183"/>
      <c r="L7" s="182"/>
      <c r="M7" s="181"/>
      <c r="N7" s="181"/>
    </row>
    <row r="8" spans="1:14" ht="18" customHeight="1">
      <c r="A8" s="692" t="s">
        <v>439</v>
      </c>
      <c r="B8" s="692"/>
      <c r="C8" s="692"/>
      <c r="D8" s="692"/>
      <c r="E8" s="692"/>
      <c r="F8" s="692"/>
      <c r="G8" s="692"/>
      <c r="H8" s="692"/>
      <c r="I8" s="692"/>
      <c r="J8" s="692"/>
      <c r="K8" s="182"/>
      <c r="L8" s="182"/>
      <c r="M8" s="182"/>
      <c r="N8" s="181"/>
    </row>
    <row r="9" spans="1:14" ht="18" customHeight="1">
      <c r="A9" s="674" t="s">
        <v>440</v>
      </c>
      <c r="B9" s="674"/>
      <c r="C9" s="674"/>
      <c r="D9" s="674"/>
      <c r="E9" s="674"/>
      <c r="F9" s="674"/>
      <c r="G9" s="182"/>
      <c r="H9" s="182"/>
      <c r="I9" s="182"/>
      <c r="J9" s="182"/>
      <c r="K9" s="182"/>
      <c r="L9" s="182"/>
      <c r="M9" s="181"/>
      <c r="N9" s="184" t="s">
        <v>441</v>
      </c>
    </row>
    <row r="10" spans="1:14" s="188" customFormat="1" ht="23.25" customHeight="1" thickBot="1">
      <c r="A10" s="185" t="s">
        <v>442</v>
      </c>
      <c r="B10" s="185" t="s">
        <v>443</v>
      </c>
      <c r="C10" s="185" t="s">
        <v>444</v>
      </c>
      <c r="D10" s="186" t="s">
        <v>445</v>
      </c>
      <c r="E10" s="186" t="s">
        <v>446</v>
      </c>
      <c r="F10" s="187" t="s">
        <v>447</v>
      </c>
      <c r="G10" s="186" t="s">
        <v>448</v>
      </c>
      <c r="H10" s="186" t="s">
        <v>449</v>
      </c>
      <c r="I10" s="186" t="s">
        <v>450</v>
      </c>
      <c r="J10" s="186" t="s">
        <v>451</v>
      </c>
      <c r="K10" s="186" t="s">
        <v>452</v>
      </c>
      <c r="L10" s="186" t="s">
        <v>450</v>
      </c>
      <c r="M10" s="185" t="s">
        <v>453</v>
      </c>
      <c r="N10" s="186" t="s">
        <v>454</v>
      </c>
    </row>
    <row r="11" spans="1:14" ht="17.25" customHeight="1" thickTop="1">
      <c r="A11" s="189">
        <v>2016</v>
      </c>
      <c r="B11" s="190">
        <v>6</v>
      </c>
      <c r="C11" s="190">
        <v>1</v>
      </c>
      <c r="D11" s="191" t="s">
        <v>455</v>
      </c>
      <c r="E11" s="191" t="s">
        <v>456</v>
      </c>
      <c r="F11" s="192" t="s">
        <v>457</v>
      </c>
      <c r="G11" s="193" t="s">
        <v>458</v>
      </c>
      <c r="H11" s="194"/>
      <c r="I11" s="195"/>
      <c r="J11" s="193" t="s">
        <v>459</v>
      </c>
      <c r="K11" s="194" t="s">
        <v>460</v>
      </c>
      <c r="L11" s="195"/>
      <c r="M11" s="196">
        <v>10</v>
      </c>
      <c r="N11" s="194">
        <v>1</v>
      </c>
    </row>
    <row r="12" spans="1:14" ht="17.25" customHeight="1">
      <c r="A12" s="197">
        <v>2016</v>
      </c>
      <c r="B12" s="197">
        <v>6</v>
      </c>
      <c r="C12" s="197">
        <v>1</v>
      </c>
      <c r="D12" s="191" t="s">
        <v>455</v>
      </c>
      <c r="E12" s="191" t="s">
        <v>456</v>
      </c>
      <c r="F12" s="192" t="s">
        <v>461</v>
      </c>
      <c r="G12" s="193" t="s">
        <v>459</v>
      </c>
      <c r="H12" s="194"/>
      <c r="I12" s="195"/>
      <c r="J12" s="193" t="s">
        <v>462</v>
      </c>
      <c r="K12" s="193" t="s">
        <v>463</v>
      </c>
      <c r="L12" s="198" t="s">
        <v>464</v>
      </c>
      <c r="M12" s="199">
        <v>30</v>
      </c>
      <c r="N12" s="193">
        <v>2</v>
      </c>
    </row>
    <row r="13" spans="1:14" ht="17.25" customHeight="1">
      <c r="A13" s="197">
        <v>2016</v>
      </c>
      <c r="B13" s="197">
        <v>6</v>
      </c>
      <c r="C13" s="197">
        <v>1</v>
      </c>
      <c r="D13" s="191" t="s">
        <v>455</v>
      </c>
      <c r="E13" s="191" t="s">
        <v>456</v>
      </c>
      <c r="F13" s="192" t="s">
        <v>461</v>
      </c>
      <c r="G13" s="193" t="s">
        <v>462</v>
      </c>
      <c r="H13" s="193" t="s">
        <v>463</v>
      </c>
      <c r="I13" s="198" t="s">
        <v>464</v>
      </c>
      <c r="J13" s="193" t="s">
        <v>459</v>
      </c>
      <c r="K13" s="193"/>
      <c r="L13" s="198"/>
      <c r="M13" s="199">
        <v>30</v>
      </c>
      <c r="N13" s="193">
        <v>3</v>
      </c>
    </row>
    <row r="14" spans="1:14" ht="15" customHeight="1">
      <c r="A14" s="197">
        <v>2016</v>
      </c>
      <c r="B14" s="197">
        <v>6</v>
      </c>
      <c r="C14" s="197">
        <v>1</v>
      </c>
      <c r="D14" s="191" t="s">
        <v>455</v>
      </c>
      <c r="E14" s="191" t="s">
        <v>456</v>
      </c>
      <c r="F14" s="192" t="s">
        <v>465</v>
      </c>
      <c r="G14" s="193" t="s">
        <v>459</v>
      </c>
      <c r="H14" s="193"/>
      <c r="I14" s="198"/>
      <c r="J14" s="193" t="s">
        <v>458</v>
      </c>
      <c r="K14" s="193"/>
      <c r="L14" s="198"/>
      <c r="M14" s="199">
        <v>10</v>
      </c>
      <c r="N14" s="193">
        <v>4</v>
      </c>
    </row>
    <row r="15" spans="1:14" ht="17.25" customHeight="1">
      <c r="A15" s="197">
        <v>2016</v>
      </c>
      <c r="B15" s="197">
        <v>6</v>
      </c>
      <c r="C15" s="197">
        <v>5</v>
      </c>
      <c r="D15" s="191" t="s">
        <v>455</v>
      </c>
      <c r="E15" s="191" t="s">
        <v>456</v>
      </c>
      <c r="F15" s="192" t="s">
        <v>466</v>
      </c>
      <c r="G15" s="193" t="s">
        <v>458</v>
      </c>
      <c r="H15" s="193"/>
      <c r="I15" s="198"/>
      <c r="J15" s="193"/>
      <c r="K15" s="193" t="s">
        <v>467</v>
      </c>
      <c r="L15" s="198" t="s">
        <v>468</v>
      </c>
      <c r="M15" s="199">
        <v>15</v>
      </c>
      <c r="N15" s="193" t="s">
        <v>469</v>
      </c>
    </row>
    <row r="16" spans="1:14" ht="17.25" hidden="1" customHeight="1">
      <c r="A16" s="197"/>
      <c r="B16" s="197"/>
      <c r="C16" s="197"/>
      <c r="D16" s="200"/>
      <c r="E16" s="200"/>
      <c r="F16" s="192"/>
      <c r="G16" s="193"/>
      <c r="H16" s="193"/>
      <c r="I16" s="198"/>
      <c r="J16" s="193"/>
      <c r="K16" s="193"/>
      <c r="L16" s="198"/>
      <c r="M16" s="199"/>
      <c r="N16" s="193"/>
    </row>
    <row r="17" spans="1:14" ht="17.25" hidden="1" customHeight="1">
      <c r="A17" s="197"/>
      <c r="B17" s="197"/>
      <c r="C17" s="197"/>
      <c r="D17" s="200"/>
      <c r="E17" s="200"/>
      <c r="F17" s="192"/>
      <c r="G17" s="193"/>
      <c r="H17" s="193"/>
      <c r="I17" s="198"/>
      <c r="J17" s="193"/>
      <c r="K17" s="193"/>
      <c r="L17" s="198"/>
      <c r="M17" s="199"/>
      <c r="N17" s="193"/>
    </row>
    <row r="18" spans="1:14" ht="17.25" hidden="1" customHeight="1">
      <c r="A18" s="197"/>
      <c r="B18" s="197"/>
      <c r="C18" s="197"/>
      <c r="D18" s="200"/>
      <c r="E18" s="200"/>
      <c r="F18" s="192"/>
      <c r="G18" s="193"/>
      <c r="H18" s="193"/>
      <c r="I18" s="198"/>
      <c r="J18" s="193"/>
      <c r="K18" s="193"/>
      <c r="L18" s="198"/>
      <c r="M18" s="199"/>
      <c r="N18" s="193"/>
    </row>
    <row r="19" spans="1:14" ht="17.25" hidden="1" customHeight="1">
      <c r="A19" s="197"/>
      <c r="B19" s="197"/>
      <c r="C19" s="197"/>
      <c r="D19" s="200"/>
      <c r="E19" s="200"/>
      <c r="F19" s="192"/>
      <c r="G19" s="193"/>
      <c r="H19" s="193"/>
      <c r="I19" s="198"/>
      <c r="J19" s="193"/>
      <c r="K19" s="193"/>
      <c r="L19" s="198"/>
      <c r="M19" s="199"/>
      <c r="N19" s="193"/>
    </row>
    <row r="20" spans="1:14" ht="17.25" hidden="1" customHeight="1">
      <c r="A20" s="197"/>
      <c r="B20" s="197"/>
      <c r="C20" s="197"/>
      <c r="D20" s="200"/>
      <c r="E20" s="200"/>
      <c r="F20" s="192"/>
      <c r="G20" s="193"/>
      <c r="H20" s="193"/>
      <c r="I20" s="198"/>
      <c r="J20" s="193"/>
      <c r="K20" s="193"/>
      <c r="L20" s="198"/>
      <c r="M20" s="199"/>
      <c r="N20" s="193"/>
    </row>
    <row r="21" spans="1:14" ht="17.25" hidden="1" customHeight="1">
      <c r="A21" s="197"/>
      <c r="B21" s="197"/>
      <c r="C21" s="197"/>
      <c r="D21" s="200"/>
      <c r="E21" s="200"/>
      <c r="F21" s="192"/>
      <c r="G21" s="193"/>
      <c r="H21" s="193"/>
      <c r="I21" s="198"/>
      <c r="J21" s="193"/>
      <c r="K21" s="193"/>
      <c r="L21" s="198"/>
      <c r="M21" s="199"/>
      <c r="N21" s="193"/>
    </row>
    <row r="22" spans="1:14" ht="17.25" hidden="1" customHeight="1">
      <c r="A22" s="197"/>
      <c r="B22" s="197"/>
      <c r="C22" s="197"/>
      <c r="D22" s="200"/>
      <c r="E22" s="200"/>
      <c r="F22" s="192"/>
      <c r="G22" s="193"/>
      <c r="H22" s="193"/>
      <c r="I22" s="198"/>
      <c r="J22" s="193"/>
      <c r="K22" s="193"/>
      <c r="L22" s="198"/>
      <c r="M22" s="199"/>
      <c r="N22" s="193"/>
    </row>
    <row r="23" spans="1:14" ht="17.25" hidden="1" customHeight="1">
      <c r="A23" s="197"/>
      <c r="B23" s="197"/>
      <c r="C23" s="197"/>
      <c r="D23" s="200"/>
      <c r="E23" s="200"/>
      <c r="F23" s="192"/>
      <c r="G23" s="193"/>
      <c r="H23" s="193"/>
      <c r="I23" s="198"/>
      <c r="J23" s="193"/>
      <c r="K23" s="193"/>
      <c r="L23" s="198"/>
      <c r="M23" s="199"/>
      <c r="N23" s="193"/>
    </row>
    <row r="24" spans="1:14" ht="17.25" hidden="1" customHeight="1">
      <c r="A24" s="197"/>
      <c r="B24" s="197"/>
      <c r="C24" s="197"/>
      <c r="D24" s="200"/>
      <c r="E24" s="200"/>
      <c r="F24" s="192"/>
      <c r="G24" s="193"/>
      <c r="H24" s="193"/>
      <c r="I24" s="198"/>
      <c r="J24" s="193"/>
      <c r="K24" s="193"/>
      <c r="L24" s="198"/>
      <c r="M24" s="199"/>
      <c r="N24" s="193"/>
    </row>
    <row r="25" spans="1:14" ht="17.25" hidden="1" customHeight="1">
      <c r="A25" s="197"/>
      <c r="B25" s="197"/>
      <c r="C25" s="197"/>
      <c r="D25" s="200"/>
      <c r="E25" s="200"/>
      <c r="F25" s="192"/>
      <c r="G25" s="193"/>
      <c r="H25" s="193"/>
      <c r="I25" s="198"/>
      <c r="J25" s="193"/>
      <c r="K25" s="193"/>
      <c r="L25" s="198"/>
      <c r="M25" s="199"/>
      <c r="N25" s="193"/>
    </row>
    <row r="26" spans="1:14" ht="17.25" hidden="1" customHeight="1">
      <c r="A26" s="197"/>
      <c r="B26" s="197"/>
      <c r="C26" s="197"/>
      <c r="D26" s="200"/>
      <c r="E26" s="200"/>
      <c r="F26" s="192"/>
      <c r="G26" s="193"/>
      <c r="H26" s="193"/>
      <c r="I26" s="198"/>
      <c r="J26" s="193"/>
      <c r="K26" s="193"/>
      <c r="L26" s="198"/>
      <c r="M26" s="199"/>
      <c r="N26" s="193"/>
    </row>
    <row r="27" spans="1:14" ht="17.25" hidden="1" customHeight="1">
      <c r="A27" s="197"/>
      <c r="B27" s="197"/>
      <c r="C27" s="197"/>
      <c r="D27" s="200"/>
      <c r="E27" s="200"/>
      <c r="F27" s="192"/>
      <c r="G27" s="193"/>
      <c r="H27" s="193"/>
      <c r="I27" s="198"/>
      <c r="J27" s="193"/>
      <c r="K27" s="193"/>
      <c r="L27" s="198"/>
      <c r="M27" s="199"/>
      <c r="N27" s="193"/>
    </row>
    <row r="28" spans="1:14" ht="17.25" hidden="1" customHeight="1">
      <c r="A28" s="197"/>
      <c r="B28" s="197"/>
      <c r="C28" s="197"/>
      <c r="D28" s="200"/>
      <c r="E28" s="200"/>
      <c r="F28" s="192"/>
      <c r="G28" s="193"/>
      <c r="H28" s="193"/>
      <c r="I28" s="198"/>
      <c r="J28" s="193"/>
      <c r="K28" s="193"/>
      <c r="L28" s="198"/>
      <c r="M28" s="199"/>
      <c r="N28" s="193"/>
    </row>
    <row r="29" spans="1:14" ht="17.25" hidden="1" customHeight="1">
      <c r="A29" s="197"/>
      <c r="B29" s="197"/>
      <c r="C29" s="197"/>
      <c r="D29" s="200"/>
      <c r="E29" s="200"/>
      <c r="F29" s="192"/>
      <c r="G29" s="193"/>
      <c r="H29" s="193"/>
      <c r="I29" s="198"/>
      <c r="J29" s="193"/>
      <c r="K29" s="193"/>
      <c r="L29" s="198"/>
      <c r="M29" s="199"/>
      <c r="N29" s="193"/>
    </row>
    <row r="30" spans="1:14" ht="17.25" hidden="1" customHeight="1">
      <c r="A30" s="197"/>
      <c r="B30" s="197"/>
      <c r="C30" s="197"/>
      <c r="D30" s="200"/>
      <c r="E30" s="200"/>
      <c r="F30" s="192"/>
      <c r="G30" s="193"/>
      <c r="H30" s="193"/>
      <c r="I30" s="198"/>
      <c r="J30" s="193"/>
      <c r="K30" s="193"/>
      <c r="L30" s="198"/>
      <c r="M30" s="199"/>
      <c r="N30" s="193"/>
    </row>
    <row r="31" spans="1:14" ht="17.25" hidden="1" customHeight="1">
      <c r="A31" s="197"/>
      <c r="B31" s="197"/>
      <c r="C31" s="197"/>
      <c r="D31" s="200"/>
      <c r="E31" s="200"/>
      <c r="F31" s="192"/>
      <c r="G31" s="193"/>
      <c r="H31" s="193"/>
      <c r="I31" s="198"/>
      <c r="J31" s="193"/>
      <c r="K31" s="193"/>
      <c r="L31" s="198"/>
      <c r="M31" s="199"/>
      <c r="N31" s="193"/>
    </row>
    <row r="32" spans="1:14" ht="17.25" hidden="1" customHeight="1">
      <c r="A32" s="197"/>
      <c r="B32" s="197"/>
      <c r="C32" s="197"/>
      <c r="D32" s="200"/>
      <c r="E32" s="200"/>
      <c r="F32" s="192"/>
      <c r="G32" s="193"/>
      <c r="H32" s="193"/>
      <c r="I32" s="198"/>
      <c r="J32" s="193"/>
      <c r="K32" s="193"/>
      <c r="L32" s="198"/>
      <c r="M32" s="199"/>
      <c r="N32" s="193"/>
    </row>
    <row r="33" spans="1:14" ht="17.25" hidden="1" customHeight="1">
      <c r="A33" s="197"/>
      <c r="B33" s="197"/>
      <c r="C33" s="197"/>
      <c r="D33" s="200"/>
      <c r="E33" s="200"/>
      <c r="F33" s="192"/>
      <c r="G33" s="193"/>
      <c r="H33" s="193"/>
      <c r="I33" s="198"/>
      <c r="J33" s="193"/>
      <c r="K33" s="193"/>
      <c r="L33" s="198"/>
      <c r="M33" s="199"/>
      <c r="N33" s="193"/>
    </row>
    <row r="34" spans="1:14" ht="17.25" hidden="1" customHeight="1">
      <c r="A34" s="197"/>
      <c r="B34" s="197"/>
      <c r="C34" s="197"/>
      <c r="D34" s="200"/>
      <c r="E34" s="200"/>
      <c r="F34" s="192"/>
      <c r="G34" s="193"/>
      <c r="H34" s="193"/>
      <c r="I34" s="198"/>
      <c r="J34" s="193"/>
      <c r="K34" s="193"/>
      <c r="L34" s="198"/>
      <c r="M34" s="199"/>
      <c r="N34" s="193"/>
    </row>
    <row r="35" spans="1:14" ht="17.25" hidden="1" customHeight="1">
      <c r="A35" s="197"/>
      <c r="B35" s="197"/>
      <c r="C35" s="197"/>
      <c r="D35" s="200"/>
      <c r="E35" s="200"/>
      <c r="F35" s="192"/>
      <c r="G35" s="193"/>
      <c r="H35" s="193"/>
      <c r="I35" s="198"/>
      <c r="J35" s="193"/>
      <c r="K35" s="193"/>
      <c r="L35" s="198"/>
      <c r="M35" s="199"/>
      <c r="N35" s="193"/>
    </row>
    <row r="36" spans="1:14" ht="17.25" hidden="1" customHeight="1">
      <c r="A36" s="197"/>
      <c r="B36" s="197"/>
      <c r="C36" s="197"/>
      <c r="D36" s="200"/>
      <c r="E36" s="200"/>
      <c r="F36" s="192"/>
      <c r="G36" s="193"/>
      <c r="H36" s="193"/>
      <c r="I36" s="198"/>
      <c r="J36" s="193"/>
      <c r="K36" s="193"/>
      <c r="L36" s="198"/>
      <c r="M36" s="199"/>
      <c r="N36" s="193"/>
    </row>
    <row r="37" spans="1:14" ht="17.25" hidden="1" customHeight="1">
      <c r="A37" s="197"/>
      <c r="B37" s="197"/>
      <c r="C37" s="197"/>
      <c r="D37" s="200"/>
      <c r="E37" s="200"/>
      <c r="F37" s="192"/>
      <c r="G37" s="193"/>
      <c r="H37" s="193"/>
      <c r="I37" s="198"/>
      <c r="J37" s="193"/>
      <c r="K37" s="193"/>
      <c r="L37" s="198"/>
      <c r="M37" s="199"/>
      <c r="N37" s="193"/>
    </row>
    <row r="38" spans="1:14" ht="17.25" hidden="1" customHeight="1">
      <c r="A38" s="197"/>
      <c r="B38" s="197"/>
      <c r="C38" s="197"/>
      <c r="D38" s="200"/>
      <c r="E38" s="200"/>
      <c r="F38" s="192"/>
      <c r="G38" s="193"/>
      <c r="H38" s="193"/>
      <c r="I38" s="198"/>
      <c r="J38" s="193"/>
      <c r="K38" s="193"/>
      <c r="L38" s="198"/>
      <c r="M38" s="199"/>
      <c r="N38" s="193"/>
    </row>
    <row r="39" spans="1:14" ht="17.25" hidden="1" customHeight="1">
      <c r="A39" s="197"/>
      <c r="B39" s="197"/>
      <c r="C39" s="197"/>
      <c r="D39" s="200"/>
      <c r="E39" s="200"/>
      <c r="F39" s="192"/>
      <c r="G39" s="193"/>
      <c r="H39" s="193"/>
      <c r="I39" s="198"/>
      <c r="J39" s="193"/>
      <c r="K39" s="193"/>
      <c r="L39" s="198"/>
      <c r="M39" s="199"/>
      <c r="N39" s="193"/>
    </row>
    <row r="40" spans="1:14" ht="17.25" hidden="1" customHeight="1">
      <c r="A40" s="197"/>
      <c r="B40" s="197"/>
      <c r="C40" s="197"/>
      <c r="D40" s="200"/>
      <c r="E40" s="200"/>
      <c r="F40" s="192"/>
      <c r="G40" s="193"/>
      <c r="H40" s="193"/>
      <c r="I40" s="198"/>
      <c r="J40" s="193"/>
      <c r="K40" s="193"/>
      <c r="L40" s="198"/>
      <c r="M40" s="199"/>
      <c r="N40" s="193"/>
    </row>
    <row r="41" spans="1:14" ht="17.25" hidden="1" customHeight="1">
      <c r="A41" s="197"/>
      <c r="B41" s="197"/>
      <c r="C41" s="197"/>
      <c r="D41" s="200"/>
      <c r="E41" s="200"/>
      <c r="F41" s="192"/>
      <c r="G41" s="193"/>
      <c r="H41" s="193"/>
      <c r="I41" s="198"/>
      <c r="J41" s="193"/>
      <c r="K41" s="193"/>
      <c r="L41" s="198"/>
      <c r="M41" s="199"/>
      <c r="N41" s="193"/>
    </row>
    <row r="42" spans="1:14" ht="17.25" hidden="1" customHeight="1">
      <c r="A42" s="197"/>
      <c r="B42" s="197"/>
      <c r="C42" s="197"/>
      <c r="D42" s="200"/>
      <c r="E42" s="200"/>
      <c r="F42" s="192"/>
      <c r="G42" s="193"/>
      <c r="H42" s="193"/>
      <c r="I42" s="198"/>
      <c r="J42" s="193"/>
      <c r="K42" s="193"/>
      <c r="L42" s="198"/>
      <c r="M42" s="199"/>
      <c r="N42" s="193"/>
    </row>
    <row r="43" spans="1:14" ht="17.25" hidden="1" customHeight="1">
      <c r="A43" s="197"/>
      <c r="B43" s="197"/>
      <c r="C43" s="197"/>
      <c r="D43" s="200"/>
      <c r="E43" s="200"/>
      <c r="F43" s="192"/>
      <c r="G43" s="193"/>
      <c r="H43" s="193"/>
      <c r="I43" s="198"/>
      <c r="J43" s="193"/>
      <c r="K43" s="193"/>
      <c r="L43" s="198"/>
      <c r="M43" s="199"/>
      <c r="N43" s="193"/>
    </row>
    <row r="44" spans="1:14" ht="17.25" hidden="1" customHeight="1">
      <c r="A44" s="197"/>
      <c r="B44" s="197"/>
      <c r="C44" s="197"/>
      <c r="D44" s="200"/>
      <c r="E44" s="200"/>
      <c r="F44" s="192"/>
      <c r="G44" s="193"/>
      <c r="H44" s="193"/>
      <c r="I44" s="198"/>
      <c r="J44" s="193"/>
      <c r="K44" s="193"/>
      <c r="L44" s="198"/>
      <c r="M44" s="199"/>
      <c r="N44" s="193"/>
    </row>
    <row r="45" spans="1:14" ht="17.25" hidden="1" customHeight="1">
      <c r="A45" s="197"/>
      <c r="B45" s="197"/>
      <c r="C45" s="197"/>
      <c r="D45" s="200"/>
      <c r="E45" s="200"/>
      <c r="F45" s="192"/>
      <c r="G45" s="193"/>
      <c r="H45" s="193"/>
      <c r="I45" s="198"/>
      <c r="J45" s="193"/>
      <c r="K45" s="193"/>
      <c r="L45" s="198"/>
      <c r="M45" s="199"/>
      <c r="N45" s="193"/>
    </row>
    <row r="46" spans="1:14" ht="17.25" hidden="1" customHeight="1">
      <c r="A46" s="197"/>
      <c r="B46" s="197"/>
      <c r="C46" s="197"/>
      <c r="D46" s="200"/>
      <c r="E46" s="200"/>
      <c r="F46" s="192"/>
      <c r="G46" s="193"/>
      <c r="H46" s="193"/>
      <c r="I46" s="198"/>
      <c r="J46" s="193"/>
      <c r="K46" s="193"/>
      <c r="L46" s="198"/>
      <c r="M46" s="199"/>
      <c r="N46" s="193"/>
    </row>
    <row r="47" spans="1:14" ht="17.25" hidden="1" customHeight="1">
      <c r="A47" s="197"/>
      <c r="B47" s="197"/>
      <c r="C47" s="197"/>
      <c r="D47" s="200"/>
      <c r="E47" s="200"/>
      <c r="F47" s="192"/>
      <c r="G47" s="193"/>
      <c r="H47" s="193"/>
      <c r="I47" s="198"/>
      <c r="J47" s="193"/>
      <c r="K47" s="193"/>
      <c r="L47" s="198"/>
      <c r="M47" s="199"/>
      <c r="N47" s="193"/>
    </row>
    <row r="48" spans="1:14" ht="17.25" hidden="1" customHeight="1">
      <c r="A48" s="197"/>
      <c r="B48" s="197"/>
      <c r="C48" s="197"/>
      <c r="D48" s="200"/>
      <c r="E48" s="200"/>
      <c r="F48" s="192"/>
      <c r="G48" s="193"/>
      <c r="H48" s="193"/>
      <c r="I48" s="198"/>
      <c r="J48" s="193"/>
      <c r="K48" s="193"/>
      <c r="L48" s="198"/>
      <c r="M48" s="199"/>
      <c r="N48" s="193"/>
    </row>
    <row r="49" spans="1:14" ht="17.25" hidden="1" customHeight="1">
      <c r="A49" s="197"/>
      <c r="B49" s="197"/>
      <c r="C49" s="197"/>
      <c r="D49" s="200"/>
      <c r="E49" s="200"/>
      <c r="F49" s="192"/>
      <c r="G49" s="193"/>
      <c r="H49" s="193"/>
      <c r="I49" s="198"/>
      <c r="J49" s="193"/>
      <c r="K49" s="193"/>
      <c r="L49" s="198"/>
      <c r="M49" s="199"/>
      <c r="N49" s="193"/>
    </row>
    <row r="50" spans="1:14" ht="17.25" hidden="1" customHeight="1">
      <c r="A50" s="197"/>
      <c r="B50" s="197"/>
      <c r="C50" s="197"/>
      <c r="D50" s="200"/>
      <c r="E50" s="200"/>
      <c r="F50" s="192"/>
      <c r="G50" s="193"/>
      <c r="H50" s="193"/>
      <c r="I50" s="198"/>
      <c r="J50" s="193"/>
      <c r="K50" s="193"/>
      <c r="L50" s="198"/>
      <c r="M50" s="199"/>
      <c r="N50" s="193"/>
    </row>
    <row r="51" spans="1:14" ht="17.25" hidden="1" customHeight="1">
      <c r="A51" s="197"/>
      <c r="B51" s="197"/>
      <c r="C51" s="197"/>
      <c r="D51" s="200"/>
      <c r="E51" s="200"/>
      <c r="F51" s="192"/>
      <c r="G51" s="193"/>
      <c r="H51" s="193"/>
      <c r="I51" s="198"/>
      <c r="J51" s="193"/>
      <c r="K51" s="193"/>
      <c r="L51" s="198"/>
      <c r="M51" s="199"/>
      <c r="N51" s="193"/>
    </row>
    <row r="52" spans="1:14" ht="17.25" hidden="1" customHeight="1">
      <c r="A52" s="197"/>
      <c r="B52" s="197"/>
      <c r="C52" s="197"/>
      <c r="D52" s="200"/>
      <c r="E52" s="200"/>
      <c r="F52" s="192"/>
      <c r="G52" s="193"/>
      <c r="H52" s="193"/>
      <c r="I52" s="198"/>
      <c r="J52" s="193"/>
      <c r="K52" s="193"/>
      <c r="L52" s="198"/>
      <c r="M52" s="199"/>
      <c r="N52" s="193"/>
    </row>
    <row r="53" spans="1:14" ht="17.25" hidden="1" customHeight="1">
      <c r="A53" s="197"/>
      <c r="B53" s="197"/>
      <c r="C53" s="197"/>
      <c r="D53" s="200"/>
      <c r="E53" s="200"/>
      <c r="F53" s="192"/>
      <c r="G53" s="193"/>
      <c r="H53" s="193"/>
      <c r="I53" s="198"/>
      <c r="J53" s="193"/>
      <c r="K53" s="193"/>
      <c r="L53" s="198"/>
      <c r="M53" s="199"/>
      <c r="N53" s="193"/>
    </row>
    <row r="54" spans="1:14" ht="17.25" hidden="1" customHeight="1">
      <c r="A54" s="197"/>
      <c r="B54" s="197"/>
      <c r="C54" s="197"/>
      <c r="D54" s="200"/>
      <c r="E54" s="200"/>
      <c r="F54" s="192"/>
      <c r="G54" s="193"/>
      <c r="H54" s="193"/>
      <c r="I54" s="198"/>
      <c r="J54" s="193"/>
      <c r="K54" s="193"/>
      <c r="L54" s="198"/>
      <c r="M54" s="199"/>
      <c r="N54" s="193"/>
    </row>
    <row r="55" spans="1:14" ht="17.25" hidden="1" customHeight="1">
      <c r="A55" s="197"/>
      <c r="B55" s="197"/>
      <c r="C55" s="197"/>
      <c r="D55" s="200"/>
      <c r="E55" s="200"/>
      <c r="F55" s="192"/>
      <c r="G55" s="193"/>
      <c r="H55" s="193"/>
      <c r="I55" s="198"/>
      <c r="J55" s="193"/>
      <c r="K55" s="193"/>
      <c r="L55" s="198"/>
      <c r="M55" s="199"/>
      <c r="N55" s="193"/>
    </row>
    <row r="56" spans="1:14" ht="17.25" hidden="1" customHeight="1">
      <c r="A56" s="197"/>
      <c r="B56" s="197"/>
      <c r="C56" s="197"/>
      <c r="D56" s="200"/>
      <c r="E56" s="200"/>
      <c r="F56" s="192"/>
      <c r="G56" s="193"/>
      <c r="H56" s="193"/>
      <c r="I56" s="198"/>
      <c r="J56" s="193"/>
      <c r="K56" s="193"/>
      <c r="L56" s="198"/>
      <c r="M56" s="199"/>
      <c r="N56" s="193"/>
    </row>
    <row r="57" spans="1:14" ht="17.25" hidden="1" customHeight="1">
      <c r="A57" s="197"/>
      <c r="B57" s="197"/>
      <c r="C57" s="197"/>
      <c r="D57" s="200"/>
      <c r="E57" s="200"/>
      <c r="F57" s="192"/>
      <c r="G57" s="193"/>
      <c r="H57" s="193"/>
      <c r="I57" s="198"/>
      <c r="J57" s="193"/>
      <c r="K57" s="193"/>
      <c r="L57" s="198"/>
      <c r="M57" s="199"/>
      <c r="N57" s="193"/>
    </row>
    <row r="58" spans="1:14" ht="17.25" hidden="1" customHeight="1">
      <c r="A58" s="197"/>
      <c r="B58" s="197"/>
      <c r="C58" s="197"/>
      <c r="D58" s="200"/>
      <c r="E58" s="200"/>
      <c r="F58" s="192"/>
      <c r="G58" s="193"/>
      <c r="H58" s="193"/>
      <c r="I58" s="198"/>
      <c r="J58" s="193"/>
      <c r="K58" s="193"/>
      <c r="L58" s="198"/>
      <c r="M58" s="199"/>
      <c r="N58" s="193"/>
    </row>
    <row r="59" spans="1:14" ht="17.25" hidden="1" customHeight="1">
      <c r="A59" s="197"/>
      <c r="B59" s="197"/>
      <c r="C59" s="197"/>
      <c r="D59" s="200"/>
      <c r="E59" s="200"/>
      <c r="F59" s="192"/>
      <c r="G59" s="193"/>
      <c r="H59" s="193"/>
      <c r="I59" s="198"/>
      <c r="J59" s="193"/>
      <c r="K59" s="193"/>
      <c r="L59" s="198"/>
      <c r="M59" s="199"/>
      <c r="N59" s="193"/>
    </row>
    <row r="60" spans="1:14" ht="17.25" hidden="1" customHeight="1">
      <c r="A60" s="197"/>
      <c r="B60" s="197"/>
      <c r="C60" s="197"/>
      <c r="D60" s="200"/>
      <c r="E60" s="200"/>
      <c r="F60" s="192"/>
      <c r="G60" s="193"/>
      <c r="H60" s="193"/>
      <c r="I60" s="198"/>
      <c r="J60" s="193"/>
      <c r="K60" s="193"/>
      <c r="L60" s="198"/>
      <c r="M60" s="199"/>
      <c r="N60" s="193"/>
    </row>
    <row r="61" spans="1:14" ht="17.25" hidden="1" customHeight="1">
      <c r="A61" s="197"/>
      <c r="B61" s="197"/>
      <c r="C61" s="197"/>
      <c r="D61" s="200"/>
      <c r="E61" s="200"/>
      <c r="F61" s="192"/>
      <c r="G61" s="193"/>
      <c r="H61" s="193"/>
      <c r="I61" s="198"/>
      <c r="J61" s="193"/>
      <c r="K61" s="193"/>
      <c r="L61" s="198"/>
      <c r="M61" s="199"/>
      <c r="N61" s="193"/>
    </row>
    <row r="62" spans="1:14" ht="17.25" hidden="1" customHeight="1">
      <c r="A62" s="197"/>
      <c r="B62" s="197"/>
      <c r="C62" s="197"/>
      <c r="D62" s="200"/>
      <c r="E62" s="200"/>
      <c r="F62" s="192"/>
      <c r="G62" s="193"/>
      <c r="H62" s="193"/>
      <c r="I62" s="198"/>
      <c r="J62" s="193"/>
      <c r="K62" s="193"/>
      <c r="L62" s="198"/>
      <c r="M62" s="199"/>
      <c r="N62" s="193"/>
    </row>
    <row r="63" spans="1:14" ht="17.25" hidden="1" customHeight="1">
      <c r="A63" s="197"/>
      <c r="B63" s="197"/>
      <c r="C63" s="197"/>
      <c r="D63" s="200"/>
      <c r="E63" s="200"/>
      <c r="F63" s="192"/>
      <c r="G63" s="193"/>
      <c r="H63" s="193"/>
      <c r="I63" s="198"/>
      <c r="J63" s="193"/>
      <c r="K63" s="193"/>
      <c r="L63" s="198"/>
      <c r="M63" s="199"/>
      <c r="N63" s="193"/>
    </row>
    <row r="64" spans="1:14" ht="17.25" hidden="1" customHeight="1">
      <c r="A64" s="197"/>
      <c r="B64" s="197"/>
      <c r="C64" s="197"/>
      <c r="D64" s="200"/>
      <c r="E64" s="200"/>
      <c r="F64" s="192"/>
      <c r="G64" s="193"/>
      <c r="H64" s="193"/>
      <c r="I64" s="198"/>
      <c r="J64" s="193"/>
      <c r="K64" s="193"/>
      <c r="L64" s="198"/>
      <c r="M64" s="199"/>
      <c r="N64" s="193"/>
    </row>
    <row r="65" spans="1:14" ht="17.25" hidden="1" customHeight="1">
      <c r="A65" s="197"/>
      <c r="B65" s="197"/>
      <c r="C65" s="197"/>
      <c r="D65" s="200"/>
      <c r="E65" s="200"/>
      <c r="F65" s="192"/>
      <c r="G65" s="193"/>
      <c r="H65" s="193"/>
      <c r="I65" s="198"/>
      <c r="J65" s="193"/>
      <c r="K65" s="193"/>
      <c r="L65" s="198"/>
      <c r="M65" s="199"/>
      <c r="N65" s="193"/>
    </row>
    <row r="66" spans="1:14" ht="17.25" hidden="1" customHeight="1">
      <c r="A66" s="197"/>
      <c r="B66" s="197"/>
      <c r="C66" s="197"/>
      <c r="D66" s="200"/>
      <c r="E66" s="200"/>
      <c r="F66" s="192"/>
      <c r="G66" s="193"/>
      <c r="H66" s="193"/>
      <c r="I66" s="198"/>
      <c r="J66" s="193"/>
      <c r="K66" s="193"/>
      <c r="L66" s="198"/>
      <c r="M66" s="199"/>
      <c r="N66" s="193"/>
    </row>
    <row r="67" spans="1:14" ht="17.25" hidden="1" customHeight="1">
      <c r="A67" s="197"/>
      <c r="B67" s="197"/>
      <c r="C67" s="197"/>
      <c r="D67" s="200"/>
      <c r="E67" s="200"/>
      <c r="F67" s="192"/>
      <c r="G67" s="193"/>
      <c r="H67" s="193"/>
      <c r="I67" s="198"/>
      <c r="J67" s="193"/>
      <c r="K67" s="193"/>
      <c r="L67" s="198"/>
      <c r="M67" s="199"/>
      <c r="N67" s="193"/>
    </row>
    <row r="68" spans="1:14" ht="17.25" hidden="1" customHeight="1">
      <c r="A68" s="197"/>
      <c r="B68" s="197"/>
      <c r="C68" s="197"/>
      <c r="D68" s="200"/>
      <c r="E68" s="200"/>
      <c r="F68" s="192"/>
      <c r="G68" s="193"/>
      <c r="H68" s="193"/>
      <c r="I68" s="198"/>
      <c r="J68" s="193"/>
      <c r="K68" s="193"/>
      <c r="L68" s="198"/>
      <c r="M68" s="199"/>
      <c r="N68" s="193"/>
    </row>
    <row r="69" spans="1:14" ht="17.25" hidden="1" customHeight="1">
      <c r="A69" s="197"/>
      <c r="B69" s="197"/>
      <c r="C69" s="197"/>
      <c r="D69" s="200"/>
      <c r="E69" s="200"/>
      <c r="F69" s="192"/>
      <c r="G69" s="193"/>
      <c r="H69" s="193"/>
      <c r="I69" s="198"/>
      <c r="J69" s="193"/>
      <c r="K69" s="193"/>
      <c r="L69" s="198"/>
      <c r="M69" s="199"/>
      <c r="N69" s="193"/>
    </row>
    <row r="70" spans="1:14" ht="17.25" hidden="1" customHeight="1">
      <c r="A70" s="197"/>
      <c r="B70" s="197"/>
      <c r="C70" s="197"/>
      <c r="D70" s="200"/>
      <c r="E70" s="200"/>
      <c r="F70" s="192"/>
      <c r="G70" s="193"/>
      <c r="H70" s="193"/>
      <c r="I70" s="198"/>
      <c r="J70" s="193"/>
      <c r="K70" s="193"/>
      <c r="L70" s="198"/>
      <c r="M70" s="199"/>
      <c r="N70" s="193"/>
    </row>
    <row r="71" spans="1:14" ht="17.25" hidden="1" customHeight="1">
      <c r="A71" s="197"/>
      <c r="B71" s="197"/>
      <c r="C71" s="197"/>
      <c r="D71" s="200"/>
      <c r="E71" s="200"/>
      <c r="F71" s="192"/>
      <c r="G71" s="193"/>
      <c r="H71" s="193"/>
      <c r="I71" s="198"/>
      <c r="J71" s="193"/>
      <c r="K71" s="193"/>
      <c r="L71" s="198"/>
      <c r="M71" s="199"/>
      <c r="N71" s="193"/>
    </row>
    <row r="72" spans="1:14" ht="17.25" hidden="1" customHeight="1">
      <c r="A72" s="197"/>
      <c r="B72" s="197"/>
      <c r="C72" s="197"/>
      <c r="D72" s="200"/>
      <c r="E72" s="200"/>
      <c r="F72" s="192"/>
      <c r="G72" s="193"/>
      <c r="H72" s="193"/>
      <c r="I72" s="198"/>
      <c r="J72" s="193"/>
      <c r="K72" s="193"/>
      <c r="L72" s="198"/>
      <c r="M72" s="199"/>
      <c r="N72" s="193"/>
    </row>
    <row r="73" spans="1:14" ht="17.25" hidden="1" customHeight="1">
      <c r="A73" s="197"/>
      <c r="B73" s="197"/>
      <c r="C73" s="197"/>
      <c r="D73" s="200"/>
      <c r="E73" s="200"/>
      <c r="F73" s="192"/>
      <c r="G73" s="193"/>
      <c r="H73" s="193"/>
      <c r="I73" s="198"/>
      <c r="J73" s="193"/>
      <c r="K73" s="193"/>
      <c r="L73" s="198"/>
      <c r="M73" s="199"/>
      <c r="N73" s="193"/>
    </row>
    <row r="74" spans="1:14" ht="17.25" hidden="1" customHeight="1">
      <c r="A74" s="197"/>
      <c r="B74" s="197"/>
      <c r="C74" s="197"/>
      <c r="D74" s="200"/>
      <c r="E74" s="200"/>
      <c r="F74" s="192"/>
      <c r="G74" s="193"/>
      <c r="H74" s="193"/>
      <c r="I74" s="198"/>
      <c r="J74" s="193"/>
      <c r="K74" s="193"/>
      <c r="L74" s="198"/>
      <c r="M74" s="199"/>
      <c r="N74" s="193"/>
    </row>
    <row r="75" spans="1:14" ht="17.25" hidden="1" customHeight="1">
      <c r="A75" s="197"/>
      <c r="B75" s="197"/>
      <c r="C75" s="197"/>
      <c r="D75" s="200"/>
      <c r="E75" s="200"/>
      <c r="F75" s="192"/>
      <c r="G75" s="193"/>
      <c r="H75" s="193"/>
      <c r="I75" s="198"/>
      <c r="J75" s="193"/>
      <c r="K75" s="193"/>
      <c r="L75" s="198"/>
      <c r="M75" s="199"/>
      <c r="N75" s="193"/>
    </row>
    <row r="76" spans="1:14" ht="17.25" hidden="1" customHeight="1">
      <c r="A76" s="197"/>
      <c r="B76" s="197"/>
      <c r="C76" s="197"/>
      <c r="D76" s="200"/>
      <c r="E76" s="200"/>
      <c r="F76" s="192"/>
      <c r="G76" s="193"/>
      <c r="H76" s="193"/>
      <c r="I76" s="198"/>
      <c r="J76" s="193"/>
      <c r="K76" s="193"/>
      <c r="L76" s="198"/>
      <c r="M76" s="199"/>
      <c r="N76" s="193"/>
    </row>
    <row r="77" spans="1:14" ht="17.25" hidden="1" customHeight="1">
      <c r="A77" s="197"/>
      <c r="B77" s="197"/>
      <c r="C77" s="197"/>
      <c r="D77" s="200"/>
      <c r="E77" s="200"/>
      <c r="F77" s="192"/>
      <c r="G77" s="193"/>
      <c r="H77" s="193"/>
      <c r="I77" s="198"/>
      <c r="J77" s="193"/>
      <c r="K77" s="193"/>
      <c r="L77" s="198"/>
      <c r="M77" s="199"/>
      <c r="N77" s="193"/>
    </row>
    <row r="78" spans="1:14" ht="17.25" hidden="1" customHeight="1">
      <c r="A78" s="197"/>
      <c r="B78" s="197"/>
      <c r="C78" s="197"/>
      <c r="D78" s="200"/>
      <c r="E78" s="200"/>
      <c r="F78" s="192"/>
      <c r="G78" s="193"/>
      <c r="H78" s="193"/>
      <c r="I78" s="198"/>
      <c r="J78" s="193"/>
      <c r="K78" s="193"/>
      <c r="L78" s="198"/>
      <c r="M78" s="199"/>
      <c r="N78" s="193"/>
    </row>
    <row r="79" spans="1:14" ht="17.25" hidden="1" customHeight="1">
      <c r="A79" s="197"/>
      <c r="B79" s="197"/>
      <c r="C79" s="197"/>
      <c r="D79" s="200"/>
      <c r="E79" s="200"/>
      <c r="F79" s="192"/>
      <c r="G79" s="193"/>
      <c r="H79" s="193"/>
      <c r="I79" s="198"/>
      <c r="J79" s="193"/>
      <c r="K79" s="193"/>
      <c r="L79" s="198"/>
      <c r="M79" s="199"/>
      <c r="N79" s="193"/>
    </row>
    <row r="80" spans="1:14" ht="17.25" hidden="1" customHeight="1">
      <c r="A80" s="197"/>
      <c r="B80" s="197"/>
      <c r="C80" s="197"/>
      <c r="D80" s="200"/>
      <c r="E80" s="200"/>
      <c r="F80" s="192"/>
      <c r="G80" s="193"/>
      <c r="H80" s="193"/>
      <c r="I80" s="198"/>
      <c r="J80" s="193"/>
      <c r="K80" s="193"/>
      <c r="L80" s="198"/>
      <c r="M80" s="199"/>
      <c r="N80" s="193"/>
    </row>
    <row r="81" spans="1:14" ht="17.25" hidden="1" customHeight="1">
      <c r="A81" s="197"/>
      <c r="B81" s="197"/>
      <c r="C81" s="197"/>
      <c r="D81" s="200"/>
      <c r="E81" s="200"/>
      <c r="F81" s="192"/>
      <c r="G81" s="193"/>
      <c r="H81" s="193"/>
      <c r="I81" s="198"/>
      <c r="J81" s="193"/>
      <c r="K81" s="193"/>
      <c r="L81" s="198"/>
      <c r="M81" s="199"/>
      <c r="N81" s="193"/>
    </row>
    <row r="82" spans="1:14" ht="17.25" hidden="1" customHeight="1">
      <c r="A82" s="197"/>
      <c r="B82" s="197"/>
      <c r="C82" s="197"/>
      <c r="D82" s="200"/>
      <c r="E82" s="200"/>
      <c r="F82" s="192"/>
      <c r="G82" s="193"/>
      <c r="H82" s="193"/>
      <c r="I82" s="198"/>
      <c r="J82" s="193"/>
      <c r="K82" s="193"/>
      <c r="L82" s="198"/>
      <c r="M82" s="199"/>
      <c r="N82" s="193"/>
    </row>
    <row r="83" spans="1:14" ht="17.25" hidden="1" customHeight="1">
      <c r="A83" s="197"/>
      <c r="B83" s="197"/>
      <c r="C83" s="197"/>
      <c r="D83" s="200"/>
      <c r="E83" s="200"/>
      <c r="F83" s="192"/>
      <c r="G83" s="193"/>
      <c r="H83" s="193"/>
      <c r="I83" s="198"/>
      <c r="J83" s="193"/>
      <c r="K83" s="193"/>
      <c r="L83" s="198"/>
      <c r="M83" s="199"/>
      <c r="N83" s="193"/>
    </row>
    <row r="84" spans="1:14" ht="17.25" hidden="1" customHeight="1">
      <c r="A84" s="197"/>
      <c r="B84" s="197"/>
      <c r="C84" s="197"/>
      <c r="D84" s="200"/>
      <c r="E84" s="200"/>
      <c r="F84" s="192"/>
      <c r="G84" s="193"/>
      <c r="H84" s="193"/>
      <c r="I84" s="198"/>
      <c r="J84" s="193"/>
      <c r="K84" s="193"/>
      <c r="L84" s="198"/>
      <c r="M84" s="199"/>
      <c r="N84" s="193"/>
    </row>
    <row r="85" spans="1:14" ht="17.25" hidden="1" customHeight="1">
      <c r="A85" s="197"/>
      <c r="B85" s="197"/>
      <c r="C85" s="197"/>
      <c r="D85" s="200"/>
      <c r="E85" s="200"/>
      <c r="F85" s="192"/>
      <c r="G85" s="193"/>
      <c r="H85" s="193"/>
      <c r="I85" s="198"/>
      <c r="J85" s="193"/>
      <c r="K85" s="193"/>
      <c r="L85" s="198"/>
      <c r="M85" s="199"/>
      <c r="N85" s="193"/>
    </row>
    <row r="86" spans="1:14" ht="17.25" hidden="1" customHeight="1">
      <c r="A86" s="197"/>
      <c r="B86" s="197"/>
      <c r="C86" s="197"/>
      <c r="D86" s="200"/>
      <c r="E86" s="200"/>
      <c r="F86" s="192"/>
      <c r="G86" s="193"/>
      <c r="H86" s="193"/>
      <c r="I86" s="198"/>
      <c r="J86" s="193"/>
      <c r="K86" s="193"/>
      <c r="L86" s="198"/>
      <c r="M86" s="199"/>
      <c r="N86" s="193"/>
    </row>
    <row r="87" spans="1:14" ht="17.25" hidden="1" customHeight="1">
      <c r="A87" s="197"/>
      <c r="B87" s="197"/>
      <c r="C87" s="197"/>
      <c r="D87" s="200"/>
      <c r="E87" s="200"/>
      <c r="F87" s="192"/>
      <c r="G87" s="193"/>
      <c r="H87" s="193"/>
      <c r="I87" s="198"/>
      <c r="J87" s="193"/>
      <c r="K87" s="193"/>
      <c r="L87" s="198"/>
      <c r="M87" s="199"/>
      <c r="N87" s="193"/>
    </row>
    <row r="88" spans="1:14" ht="17.25" hidden="1" customHeight="1">
      <c r="A88" s="197"/>
      <c r="B88" s="197"/>
      <c r="C88" s="197"/>
      <c r="D88" s="200"/>
      <c r="E88" s="200"/>
      <c r="F88" s="192"/>
      <c r="G88" s="193"/>
      <c r="H88" s="193"/>
      <c r="I88" s="198"/>
      <c r="J88" s="193"/>
      <c r="K88" s="193"/>
      <c r="L88" s="198"/>
      <c r="M88" s="199"/>
      <c r="N88" s="193"/>
    </row>
    <row r="89" spans="1:14" ht="17.25" hidden="1" customHeight="1">
      <c r="A89" s="197"/>
      <c r="B89" s="197"/>
      <c r="C89" s="197"/>
      <c r="D89" s="200"/>
      <c r="E89" s="200"/>
      <c r="F89" s="192"/>
      <c r="G89" s="193"/>
      <c r="H89" s="193"/>
      <c r="I89" s="198"/>
      <c r="J89" s="193"/>
      <c r="K89" s="193"/>
      <c r="L89" s="198"/>
      <c r="M89" s="199"/>
      <c r="N89" s="193"/>
    </row>
    <row r="90" spans="1:14" ht="17.25" hidden="1" customHeight="1">
      <c r="A90" s="197"/>
      <c r="B90" s="197"/>
      <c r="C90" s="197"/>
      <c r="D90" s="200"/>
      <c r="E90" s="200"/>
      <c r="F90" s="192"/>
      <c r="G90" s="193"/>
      <c r="H90" s="193"/>
      <c r="I90" s="198"/>
      <c r="J90" s="193"/>
      <c r="K90" s="193"/>
      <c r="L90" s="198"/>
      <c r="M90" s="199"/>
      <c r="N90" s="193"/>
    </row>
    <row r="91" spans="1:14" ht="17.25" hidden="1" customHeight="1">
      <c r="A91" s="197"/>
      <c r="B91" s="197"/>
      <c r="C91" s="197"/>
      <c r="D91" s="200"/>
      <c r="E91" s="200"/>
      <c r="F91" s="192"/>
      <c r="G91" s="193"/>
      <c r="H91" s="193"/>
      <c r="I91" s="198"/>
      <c r="J91" s="193"/>
      <c r="K91" s="193"/>
      <c r="L91" s="198"/>
      <c r="M91" s="199"/>
      <c r="N91" s="193"/>
    </row>
    <row r="92" spans="1:14" ht="17.25" hidden="1" customHeight="1">
      <c r="A92" s="197"/>
      <c r="B92" s="197"/>
      <c r="C92" s="197"/>
      <c r="D92" s="200"/>
      <c r="E92" s="200"/>
      <c r="F92" s="192"/>
      <c r="G92" s="193"/>
      <c r="H92" s="193"/>
      <c r="I92" s="198"/>
      <c r="J92" s="193"/>
      <c r="K92" s="193"/>
      <c r="L92" s="198"/>
      <c r="M92" s="199"/>
      <c r="N92" s="193"/>
    </row>
    <row r="93" spans="1:14" ht="17.25" hidden="1" customHeight="1">
      <c r="A93" s="197"/>
      <c r="B93" s="197"/>
      <c r="C93" s="197"/>
      <c r="D93" s="200"/>
      <c r="E93" s="200"/>
      <c r="F93" s="192"/>
      <c r="G93" s="193"/>
      <c r="H93" s="193"/>
      <c r="I93" s="198"/>
      <c r="J93" s="193"/>
      <c r="K93" s="193"/>
      <c r="L93" s="198"/>
      <c r="M93" s="199"/>
      <c r="N93" s="193"/>
    </row>
    <row r="94" spans="1:14" ht="17.25" hidden="1" customHeight="1">
      <c r="A94" s="197"/>
      <c r="B94" s="197"/>
      <c r="C94" s="197"/>
      <c r="D94" s="200"/>
      <c r="E94" s="200"/>
      <c r="F94" s="192"/>
      <c r="G94" s="193"/>
      <c r="H94" s="193"/>
      <c r="I94" s="198"/>
      <c r="J94" s="193"/>
      <c r="K94" s="193"/>
      <c r="L94" s="198"/>
      <c r="M94" s="199"/>
      <c r="N94" s="193"/>
    </row>
    <row r="95" spans="1:14" ht="17.25" hidden="1" customHeight="1">
      <c r="A95" s="197"/>
      <c r="B95" s="197"/>
      <c r="C95" s="197"/>
      <c r="D95" s="200"/>
      <c r="E95" s="200"/>
      <c r="F95" s="192"/>
      <c r="G95" s="193"/>
      <c r="H95" s="193"/>
      <c r="I95" s="198"/>
      <c r="J95" s="193"/>
      <c r="K95" s="193"/>
      <c r="L95" s="198"/>
      <c r="M95" s="199"/>
      <c r="N95" s="193"/>
    </row>
    <row r="96" spans="1:14" ht="17.25" hidden="1" customHeight="1">
      <c r="A96" s="197"/>
      <c r="B96" s="197"/>
      <c r="C96" s="197"/>
      <c r="D96" s="200"/>
      <c r="E96" s="200"/>
      <c r="F96" s="192"/>
      <c r="G96" s="193"/>
      <c r="H96" s="193"/>
      <c r="I96" s="198"/>
      <c r="J96" s="193"/>
      <c r="K96" s="193"/>
      <c r="L96" s="198"/>
      <c r="M96" s="199"/>
      <c r="N96" s="193"/>
    </row>
    <row r="97" spans="1:14" ht="17.25" hidden="1" customHeight="1">
      <c r="A97" s="197"/>
      <c r="B97" s="197"/>
      <c r="C97" s="197"/>
      <c r="D97" s="200"/>
      <c r="E97" s="200"/>
      <c r="F97" s="192"/>
      <c r="G97" s="193"/>
      <c r="H97" s="193"/>
      <c r="I97" s="198"/>
      <c r="J97" s="193"/>
      <c r="K97" s="193"/>
      <c r="L97" s="198"/>
      <c r="M97" s="199"/>
      <c r="N97" s="193"/>
    </row>
    <row r="98" spans="1:14" ht="17.25" hidden="1" customHeight="1">
      <c r="A98" s="197"/>
      <c r="B98" s="197"/>
      <c r="C98" s="197"/>
      <c r="D98" s="200"/>
      <c r="E98" s="200"/>
      <c r="F98" s="192"/>
      <c r="G98" s="193"/>
      <c r="H98" s="193"/>
      <c r="I98" s="198"/>
      <c r="J98" s="193"/>
      <c r="K98" s="193"/>
      <c r="L98" s="198"/>
      <c r="M98" s="199"/>
      <c r="N98" s="193"/>
    </row>
    <row r="99" spans="1:14" ht="17.25" hidden="1" customHeight="1">
      <c r="A99" s="197"/>
      <c r="B99" s="197"/>
      <c r="C99" s="197"/>
      <c r="D99" s="200"/>
      <c r="E99" s="200"/>
      <c r="F99" s="192"/>
      <c r="G99" s="193"/>
      <c r="H99" s="193"/>
      <c r="I99" s="198"/>
      <c r="J99" s="193"/>
      <c r="K99" s="193"/>
      <c r="L99" s="198"/>
      <c r="M99" s="199"/>
      <c r="N99" s="193"/>
    </row>
    <row r="100" spans="1:14" ht="17.25" hidden="1" customHeight="1">
      <c r="A100" s="197"/>
      <c r="B100" s="197"/>
      <c r="C100" s="197"/>
      <c r="D100" s="200"/>
      <c r="E100" s="200"/>
      <c r="F100" s="192"/>
      <c r="G100" s="193"/>
      <c r="H100" s="193"/>
      <c r="I100" s="198"/>
      <c r="J100" s="193"/>
      <c r="K100" s="193"/>
      <c r="L100" s="198"/>
      <c r="M100" s="199"/>
      <c r="N100" s="193"/>
    </row>
    <row r="101" spans="1:14" ht="17.25" hidden="1" customHeight="1">
      <c r="A101" s="197"/>
      <c r="B101" s="197"/>
      <c r="C101" s="197"/>
      <c r="D101" s="200"/>
      <c r="E101" s="200"/>
      <c r="F101" s="192"/>
      <c r="G101" s="193"/>
      <c r="H101" s="193"/>
      <c r="I101" s="198"/>
      <c r="J101" s="193"/>
      <c r="K101" s="193"/>
      <c r="L101" s="198"/>
      <c r="M101" s="199"/>
      <c r="N101" s="193"/>
    </row>
    <row r="102" spans="1:14" ht="17.25" hidden="1" customHeight="1">
      <c r="A102" s="197"/>
      <c r="B102" s="197"/>
      <c r="C102" s="197"/>
      <c r="D102" s="200"/>
      <c r="E102" s="200"/>
      <c r="F102" s="192"/>
      <c r="G102" s="193"/>
      <c r="H102" s="193"/>
      <c r="I102" s="198"/>
      <c r="J102" s="193"/>
      <c r="K102" s="193"/>
      <c r="L102" s="198"/>
      <c r="M102" s="199"/>
      <c r="N102" s="193"/>
    </row>
    <row r="103" spans="1:14" ht="17.25" hidden="1" customHeight="1">
      <c r="A103" s="197"/>
      <c r="B103" s="197"/>
      <c r="C103" s="197"/>
      <c r="D103" s="200"/>
      <c r="E103" s="200"/>
      <c r="F103" s="192"/>
      <c r="G103" s="193"/>
      <c r="H103" s="193"/>
      <c r="I103" s="198"/>
      <c r="J103" s="193"/>
      <c r="K103" s="193"/>
      <c r="L103" s="198"/>
      <c r="M103" s="199"/>
      <c r="N103" s="193"/>
    </row>
    <row r="104" spans="1:14" ht="17.25" hidden="1" customHeight="1">
      <c r="A104" s="197"/>
      <c r="B104" s="197"/>
      <c r="C104" s="197"/>
      <c r="D104" s="200"/>
      <c r="E104" s="200"/>
      <c r="F104" s="192"/>
      <c r="G104" s="193"/>
      <c r="H104" s="193"/>
      <c r="I104" s="198"/>
      <c r="J104" s="193"/>
      <c r="K104" s="193"/>
      <c r="L104" s="198"/>
      <c r="M104" s="199"/>
      <c r="N104" s="193"/>
    </row>
    <row r="105" spans="1:14" ht="17.25" hidden="1" customHeight="1">
      <c r="A105" s="197"/>
      <c r="B105" s="197"/>
      <c r="C105" s="197"/>
      <c r="D105" s="200"/>
      <c r="E105" s="200"/>
      <c r="F105" s="192"/>
      <c r="G105" s="193"/>
      <c r="H105" s="193"/>
      <c r="I105" s="198"/>
      <c r="J105" s="193"/>
      <c r="K105" s="193"/>
      <c r="L105" s="198"/>
      <c r="M105" s="199"/>
      <c r="N105" s="193"/>
    </row>
    <row r="106" spans="1:14" ht="17.25" hidden="1" customHeight="1">
      <c r="A106" s="197"/>
      <c r="B106" s="197"/>
      <c r="C106" s="197"/>
      <c r="D106" s="200"/>
      <c r="E106" s="200"/>
      <c r="F106" s="192"/>
      <c r="G106" s="193"/>
      <c r="H106" s="193"/>
      <c r="I106" s="198"/>
      <c r="J106" s="193"/>
      <c r="K106" s="193"/>
      <c r="L106" s="198"/>
      <c r="M106" s="199"/>
      <c r="N106" s="193"/>
    </row>
    <row r="107" spans="1:14" ht="17.25" hidden="1" customHeight="1">
      <c r="A107" s="197"/>
      <c r="B107" s="197"/>
      <c r="C107" s="197"/>
      <c r="D107" s="200"/>
      <c r="E107" s="200"/>
      <c r="F107" s="192"/>
      <c r="G107" s="193"/>
      <c r="H107" s="193"/>
      <c r="I107" s="198"/>
      <c r="J107" s="193"/>
      <c r="K107" s="193"/>
      <c r="L107" s="198"/>
      <c r="M107" s="199"/>
      <c r="N107" s="193"/>
    </row>
    <row r="108" spans="1:14" ht="17.25" hidden="1" customHeight="1">
      <c r="A108" s="197"/>
      <c r="B108" s="197"/>
      <c r="C108" s="197"/>
      <c r="D108" s="200"/>
      <c r="E108" s="200"/>
      <c r="F108" s="192"/>
      <c r="G108" s="193"/>
      <c r="H108" s="193"/>
      <c r="I108" s="198"/>
      <c r="J108" s="193"/>
      <c r="K108" s="193"/>
      <c r="L108" s="198"/>
      <c r="M108" s="199"/>
      <c r="N108" s="193"/>
    </row>
    <row r="109" spans="1:14" ht="17.25" hidden="1" customHeight="1">
      <c r="A109" s="197"/>
      <c r="B109" s="197"/>
      <c r="C109" s="197"/>
      <c r="D109" s="200"/>
      <c r="E109" s="200"/>
      <c r="F109" s="192"/>
      <c r="G109" s="193"/>
      <c r="H109" s="193"/>
      <c r="I109" s="198"/>
      <c r="J109" s="193"/>
      <c r="K109" s="193"/>
      <c r="L109" s="198"/>
      <c r="M109" s="199"/>
      <c r="N109" s="193"/>
    </row>
    <row r="110" spans="1:14" ht="17.25" hidden="1" customHeight="1">
      <c r="A110" s="197"/>
      <c r="B110" s="197"/>
      <c r="C110" s="197"/>
      <c r="D110" s="200"/>
      <c r="E110" s="200"/>
      <c r="F110" s="192"/>
      <c r="G110" s="193"/>
      <c r="H110" s="193"/>
      <c r="I110" s="198"/>
      <c r="J110" s="193"/>
      <c r="K110" s="193"/>
      <c r="L110" s="198"/>
      <c r="M110" s="199"/>
      <c r="N110" s="193"/>
    </row>
    <row r="111" spans="1:14" ht="17.25" hidden="1" customHeight="1">
      <c r="A111" s="197"/>
      <c r="B111" s="197"/>
      <c r="C111" s="197"/>
      <c r="D111" s="200"/>
      <c r="E111" s="200"/>
      <c r="F111" s="192"/>
      <c r="G111" s="193"/>
      <c r="H111" s="193"/>
      <c r="I111" s="198"/>
      <c r="J111" s="193"/>
      <c r="K111" s="193"/>
      <c r="L111" s="198"/>
      <c r="M111" s="199"/>
      <c r="N111" s="193"/>
    </row>
    <row r="112" spans="1:14" ht="17.25" hidden="1" customHeight="1">
      <c r="A112" s="197"/>
      <c r="B112" s="197"/>
      <c r="C112" s="197"/>
      <c r="D112" s="200"/>
      <c r="E112" s="200"/>
      <c r="F112" s="192"/>
      <c r="G112" s="193"/>
      <c r="H112" s="193"/>
      <c r="I112" s="198"/>
      <c r="J112" s="193"/>
      <c r="K112" s="193"/>
      <c r="L112" s="198"/>
      <c r="M112" s="199"/>
      <c r="N112" s="193"/>
    </row>
    <row r="113" spans="1:14" ht="17.25" hidden="1" customHeight="1">
      <c r="A113" s="197"/>
      <c r="B113" s="197"/>
      <c r="C113" s="197"/>
      <c r="D113" s="200"/>
      <c r="E113" s="200"/>
      <c r="F113" s="192"/>
      <c r="G113" s="193"/>
      <c r="H113" s="193"/>
      <c r="I113" s="198"/>
      <c r="J113" s="193"/>
      <c r="K113" s="193"/>
      <c r="L113" s="198"/>
      <c r="M113" s="199"/>
      <c r="N113" s="193"/>
    </row>
    <row r="114" spans="1:14" ht="17.25" hidden="1" customHeight="1">
      <c r="A114" s="197"/>
      <c r="B114" s="197"/>
      <c r="C114" s="197"/>
      <c r="D114" s="200"/>
      <c r="E114" s="200"/>
      <c r="F114" s="192"/>
      <c r="G114" s="193"/>
      <c r="H114" s="193"/>
      <c r="I114" s="198"/>
      <c r="J114" s="193"/>
      <c r="K114" s="193"/>
      <c r="L114" s="198"/>
      <c r="M114" s="199"/>
      <c r="N114" s="193"/>
    </row>
    <row r="115" spans="1:14" ht="17.25" hidden="1" customHeight="1">
      <c r="A115" s="197"/>
      <c r="B115" s="197"/>
      <c r="C115" s="197"/>
      <c r="D115" s="200"/>
      <c r="E115" s="200"/>
      <c r="F115" s="192"/>
      <c r="G115" s="193"/>
      <c r="H115" s="193"/>
      <c r="I115" s="198"/>
      <c r="J115" s="193"/>
      <c r="K115" s="193"/>
      <c r="L115" s="198"/>
      <c r="M115" s="199"/>
      <c r="N115" s="193"/>
    </row>
    <row r="116" spans="1:14" ht="17.25" hidden="1" customHeight="1">
      <c r="A116" s="197"/>
      <c r="B116" s="197"/>
      <c r="C116" s="197"/>
      <c r="D116" s="200"/>
      <c r="E116" s="200"/>
      <c r="F116" s="192"/>
      <c r="G116" s="193"/>
      <c r="H116" s="193"/>
      <c r="I116" s="198"/>
      <c r="J116" s="193"/>
      <c r="K116" s="193"/>
      <c r="L116" s="198"/>
      <c r="M116" s="199"/>
      <c r="N116" s="193"/>
    </row>
    <row r="117" spans="1:14" ht="17.25" hidden="1" customHeight="1">
      <c r="A117" s="197"/>
      <c r="B117" s="197"/>
      <c r="C117" s="197"/>
      <c r="D117" s="200"/>
      <c r="E117" s="200"/>
      <c r="F117" s="192"/>
      <c r="G117" s="193"/>
      <c r="H117" s="193"/>
      <c r="I117" s="198"/>
      <c r="J117" s="193"/>
      <c r="K117" s="193"/>
      <c r="L117" s="198"/>
      <c r="M117" s="199"/>
      <c r="N117" s="193"/>
    </row>
    <row r="118" spans="1:14" ht="17.25" hidden="1" customHeight="1">
      <c r="A118" s="197"/>
      <c r="B118" s="197"/>
      <c r="C118" s="197"/>
      <c r="D118" s="200"/>
      <c r="E118" s="200"/>
      <c r="F118" s="192"/>
      <c r="G118" s="193"/>
      <c r="H118" s="193"/>
      <c r="I118" s="198"/>
      <c r="J118" s="193"/>
      <c r="K118" s="193"/>
      <c r="L118" s="198"/>
      <c r="M118" s="199"/>
      <c r="N118" s="193"/>
    </row>
    <row r="119" spans="1:14" ht="17.25" hidden="1" customHeight="1">
      <c r="A119" s="197"/>
      <c r="B119" s="197"/>
      <c r="C119" s="197"/>
      <c r="D119" s="200"/>
      <c r="E119" s="200"/>
      <c r="F119" s="192"/>
      <c r="G119" s="193"/>
      <c r="H119" s="193"/>
      <c r="I119" s="198"/>
      <c r="J119" s="193"/>
      <c r="K119" s="193"/>
      <c r="L119" s="198"/>
      <c r="M119" s="199"/>
      <c r="N119" s="193"/>
    </row>
    <row r="120" spans="1:14" ht="17.25" hidden="1" customHeight="1">
      <c r="A120" s="197"/>
      <c r="B120" s="197"/>
      <c r="C120" s="197"/>
      <c r="D120" s="200"/>
      <c r="E120" s="200"/>
      <c r="F120" s="192"/>
      <c r="G120" s="193"/>
      <c r="H120" s="193"/>
      <c r="I120" s="198"/>
      <c r="J120" s="193"/>
      <c r="K120" s="193"/>
      <c r="L120" s="198"/>
      <c r="M120" s="199"/>
      <c r="N120" s="193"/>
    </row>
    <row r="121" spans="1:14" ht="17.25" hidden="1" customHeight="1">
      <c r="A121" s="197"/>
      <c r="B121" s="197"/>
      <c r="C121" s="197"/>
      <c r="D121" s="200"/>
      <c r="E121" s="200"/>
      <c r="F121" s="192"/>
      <c r="G121" s="193"/>
      <c r="H121" s="193"/>
      <c r="I121" s="198"/>
      <c r="J121" s="193"/>
      <c r="K121" s="193"/>
      <c r="L121" s="198"/>
      <c r="M121" s="199"/>
      <c r="N121" s="193"/>
    </row>
    <row r="122" spans="1:14" ht="17.25" hidden="1" customHeight="1">
      <c r="A122" s="197"/>
      <c r="B122" s="197"/>
      <c r="C122" s="197"/>
      <c r="D122" s="200"/>
      <c r="E122" s="200"/>
      <c r="F122" s="192"/>
      <c r="G122" s="193"/>
      <c r="H122" s="193"/>
      <c r="I122" s="198"/>
      <c r="J122" s="193"/>
      <c r="K122" s="193"/>
      <c r="L122" s="198"/>
      <c r="M122" s="199"/>
      <c r="N122" s="193"/>
    </row>
    <row r="123" spans="1:14" ht="17.25" hidden="1" customHeight="1">
      <c r="A123" s="197"/>
      <c r="B123" s="197"/>
      <c r="C123" s="197"/>
      <c r="D123" s="200"/>
      <c r="E123" s="200"/>
      <c r="F123" s="192"/>
      <c r="G123" s="193"/>
      <c r="H123" s="193"/>
      <c r="I123" s="198"/>
      <c r="J123" s="193"/>
      <c r="K123" s="193"/>
      <c r="L123" s="198"/>
      <c r="M123" s="199"/>
      <c r="N123" s="193"/>
    </row>
    <row r="124" spans="1:14" ht="17.25" hidden="1" customHeight="1">
      <c r="A124" s="197"/>
      <c r="B124" s="197"/>
      <c r="C124" s="197"/>
      <c r="D124" s="200"/>
      <c r="E124" s="200"/>
      <c r="F124" s="192"/>
      <c r="G124" s="193"/>
      <c r="H124" s="193"/>
      <c r="I124" s="198"/>
      <c r="J124" s="193"/>
      <c r="K124" s="193"/>
      <c r="L124" s="198"/>
      <c r="M124" s="199"/>
      <c r="N124" s="193"/>
    </row>
    <row r="125" spans="1:14" ht="17.25" hidden="1" customHeight="1">
      <c r="A125" s="197"/>
      <c r="B125" s="197"/>
      <c r="C125" s="197"/>
      <c r="D125" s="200"/>
      <c r="E125" s="200"/>
      <c r="F125" s="192"/>
      <c r="G125" s="193"/>
      <c r="H125" s="193"/>
      <c r="I125" s="198"/>
      <c r="J125" s="193"/>
      <c r="K125" s="193"/>
      <c r="L125" s="198"/>
      <c r="M125" s="199"/>
      <c r="N125" s="193"/>
    </row>
    <row r="126" spans="1:14" ht="17.25" hidden="1" customHeight="1">
      <c r="A126" s="197"/>
      <c r="B126" s="197"/>
      <c r="C126" s="197"/>
      <c r="D126" s="200"/>
      <c r="E126" s="200"/>
      <c r="F126" s="192"/>
      <c r="G126" s="193"/>
      <c r="H126" s="193"/>
      <c r="I126" s="198"/>
      <c r="J126" s="193"/>
      <c r="K126" s="193"/>
      <c r="L126" s="198"/>
      <c r="M126" s="199"/>
      <c r="N126" s="193"/>
    </row>
    <row r="127" spans="1:14" ht="17.25" hidden="1" customHeight="1">
      <c r="A127" s="197"/>
      <c r="B127" s="197"/>
      <c r="C127" s="197"/>
      <c r="D127" s="200"/>
      <c r="E127" s="200"/>
      <c r="F127" s="192"/>
      <c r="G127" s="193"/>
      <c r="H127" s="193"/>
      <c r="I127" s="198"/>
      <c r="J127" s="193"/>
      <c r="K127" s="193"/>
      <c r="L127" s="198"/>
      <c r="M127" s="199"/>
      <c r="N127" s="193"/>
    </row>
    <row r="128" spans="1:14" ht="17.25" hidden="1" customHeight="1">
      <c r="A128" s="197"/>
      <c r="B128" s="197"/>
      <c r="C128" s="197"/>
      <c r="D128" s="200"/>
      <c r="E128" s="200"/>
      <c r="F128" s="192"/>
      <c r="G128" s="193"/>
      <c r="H128" s="193"/>
      <c r="I128" s="198"/>
      <c r="J128" s="193"/>
      <c r="K128" s="193"/>
      <c r="L128" s="198"/>
      <c r="M128" s="199"/>
      <c r="N128" s="193"/>
    </row>
    <row r="129" spans="1:14" ht="17.25" hidden="1" customHeight="1">
      <c r="A129" s="197"/>
      <c r="B129" s="197"/>
      <c r="C129" s="197"/>
      <c r="D129" s="200"/>
      <c r="E129" s="200"/>
      <c r="F129" s="192"/>
      <c r="G129" s="193"/>
      <c r="H129" s="193"/>
      <c r="I129" s="198"/>
      <c r="J129" s="193"/>
      <c r="K129" s="193"/>
      <c r="L129" s="198"/>
      <c r="M129" s="199"/>
      <c r="N129" s="193"/>
    </row>
    <row r="130" spans="1:14" ht="17.25" hidden="1" customHeight="1">
      <c r="A130" s="197"/>
      <c r="B130" s="197"/>
      <c r="C130" s="197"/>
      <c r="D130" s="200"/>
      <c r="E130" s="200"/>
      <c r="F130" s="192"/>
      <c r="G130" s="193"/>
      <c r="H130" s="193"/>
      <c r="I130" s="198"/>
      <c r="J130" s="193"/>
      <c r="K130" s="193"/>
      <c r="L130" s="198"/>
      <c r="M130" s="199"/>
      <c r="N130" s="193"/>
    </row>
    <row r="131" spans="1:14" ht="17.25" hidden="1" customHeight="1">
      <c r="A131" s="197"/>
      <c r="B131" s="197"/>
      <c r="C131" s="197"/>
      <c r="D131" s="200"/>
      <c r="E131" s="200"/>
      <c r="F131" s="192"/>
      <c r="G131" s="193"/>
      <c r="H131" s="193"/>
      <c r="I131" s="198"/>
      <c r="J131" s="193"/>
      <c r="K131" s="193"/>
      <c r="L131" s="198"/>
      <c r="M131" s="199"/>
      <c r="N131" s="193"/>
    </row>
    <row r="132" spans="1:14" ht="17.25" hidden="1" customHeight="1">
      <c r="A132" s="197"/>
      <c r="B132" s="197"/>
      <c r="C132" s="197"/>
      <c r="D132" s="200"/>
      <c r="E132" s="200"/>
      <c r="F132" s="192"/>
      <c r="G132" s="193"/>
      <c r="H132" s="193"/>
      <c r="I132" s="198"/>
      <c r="J132" s="193"/>
      <c r="K132" s="193"/>
      <c r="L132" s="198"/>
      <c r="M132" s="199"/>
      <c r="N132" s="193"/>
    </row>
    <row r="133" spans="1:14" ht="17.25" hidden="1" customHeight="1">
      <c r="A133" s="197"/>
      <c r="B133" s="197"/>
      <c r="C133" s="197"/>
      <c r="D133" s="200"/>
      <c r="E133" s="200"/>
      <c r="F133" s="192"/>
      <c r="G133" s="193"/>
      <c r="H133" s="193"/>
      <c r="I133" s="198"/>
      <c r="J133" s="193"/>
      <c r="K133" s="193"/>
      <c r="L133" s="198"/>
      <c r="M133" s="199"/>
      <c r="N133" s="193"/>
    </row>
    <row r="134" spans="1:14" ht="17.25" hidden="1" customHeight="1">
      <c r="A134" s="197"/>
      <c r="B134" s="197"/>
      <c r="C134" s="197"/>
      <c r="D134" s="200"/>
      <c r="E134" s="200"/>
      <c r="F134" s="192"/>
      <c r="G134" s="193"/>
      <c r="H134" s="193"/>
      <c r="I134" s="198"/>
      <c r="J134" s="193"/>
      <c r="K134" s="193"/>
      <c r="L134" s="198"/>
      <c r="M134" s="199"/>
      <c r="N134" s="193"/>
    </row>
    <row r="135" spans="1:14" ht="17.25" hidden="1" customHeight="1">
      <c r="A135" s="197"/>
      <c r="B135" s="197"/>
      <c r="C135" s="197"/>
      <c r="D135" s="200"/>
      <c r="E135" s="200"/>
      <c r="F135" s="192"/>
      <c r="G135" s="193"/>
      <c r="H135" s="193"/>
      <c r="I135" s="198"/>
      <c r="J135" s="193"/>
      <c r="K135" s="193"/>
      <c r="L135" s="198"/>
      <c r="M135" s="199"/>
      <c r="N135" s="193"/>
    </row>
    <row r="136" spans="1:14" ht="17.25" hidden="1" customHeight="1">
      <c r="A136" s="197"/>
      <c r="B136" s="197"/>
      <c r="C136" s="197"/>
      <c r="D136" s="200"/>
      <c r="E136" s="200"/>
      <c r="F136" s="192"/>
      <c r="G136" s="193"/>
      <c r="H136" s="193"/>
      <c r="I136" s="198"/>
      <c r="J136" s="193"/>
      <c r="K136" s="193"/>
      <c r="L136" s="198"/>
      <c r="M136" s="199"/>
      <c r="N136" s="193"/>
    </row>
    <row r="137" spans="1:14" ht="17.25" hidden="1" customHeight="1">
      <c r="A137" s="197"/>
      <c r="B137" s="197"/>
      <c r="C137" s="197"/>
      <c r="D137" s="200"/>
      <c r="E137" s="200"/>
      <c r="F137" s="192"/>
      <c r="G137" s="193"/>
      <c r="H137" s="193"/>
      <c r="I137" s="198"/>
      <c r="J137" s="193"/>
      <c r="K137" s="193"/>
      <c r="L137" s="198"/>
      <c r="M137" s="199"/>
      <c r="N137" s="193"/>
    </row>
    <row r="138" spans="1:14" ht="17.25" hidden="1" customHeight="1">
      <c r="A138" s="197"/>
      <c r="B138" s="197"/>
      <c r="C138" s="197"/>
      <c r="D138" s="200"/>
      <c r="E138" s="200"/>
      <c r="F138" s="192"/>
      <c r="G138" s="193"/>
      <c r="H138" s="193"/>
      <c r="I138" s="198"/>
      <c r="J138" s="193"/>
      <c r="K138" s="193"/>
      <c r="L138" s="198"/>
      <c r="M138" s="199"/>
      <c r="N138" s="193"/>
    </row>
    <row r="139" spans="1:14" ht="17.25" hidden="1" customHeight="1">
      <c r="A139" s="197"/>
      <c r="B139" s="197"/>
      <c r="C139" s="197"/>
      <c r="D139" s="200"/>
      <c r="E139" s="200"/>
      <c r="F139" s="192"/>
      <c r="G139" s="193"/>
      <c r="H139" s="193"/>
      <c r="I139" s="198"/>
      <c r="J139" s="193"/>
      <c r="K139" s="193"/>
      <c r="L139" s="198"/>
      <c r="M139" s="199"/>
      <c r="N139" s="193"/>
    </row>
    <row r="140" spans="1:14" ht="17.25" hidden="1" customHeight="1">
      <c r="A140" s="197"/>
      <c r="B140" s="197"/>
      <c r="C140" s="197"/>
      <c r="D140" s="200"/>
      <c r="E140" s="200"/>
      <c r="F140" s="192"/>
      <c r="G140" s="193"/>
      <c r="H140" s="193"/>
      <c r="I140" s="198"/>
      <c r="J140" s="193"/>
      <c r="K140" s="193"/>
      <c r="L140" s="198"/>
      <c r="M140" s="199"/>
      <c r="N140" s="193"/>
    </row>
    <row r="141" spans="1:14" ht="17.25" hidden="1" customHeight="1">
      <c r="A141" s="197"/>
      <c r="B141" s="197"/>
      <c r="C141" s="197"/>
      <c r="D141" s="200"/>
      <c r="E141" s="200"/>
      <c r="F141" s="192"/>
      <c r="G141" s="193"/>
      <c r="H141" s="193"/>
      <c r="I141" s="198"/>
      <c r="J141" s="193"/>
      <c r="K141" s="193"/>
      <c r="L141" s="198"/>
      <c r="M141" s="199"/>
      <c r="N141" s="193"/>
    </row>
    <row r="142" spans="1:14" ht="17.25" hidden="1" customHeight="1">
      <c r="A142" s="197"/>
      <c r="B142" s="197"/>
      <c r="C142" s="197"/>
      <c r="D142" s="200"/>
      <c r="E142" s="200"/>
      <c r="F142" s="192"/>
      <c r="G142" s="193"/>
      <c r="H142" s="193"/>
      <c r="I142" s="198"/>
      <c r="J142" s="193"/>
      <c r="K142" s="193"/>
      <c r="L142" s="198"/>
      <c r="M142" s="199"/>
      <c r="N142" s="193"/>
    </row>
    <row r="143" spans="1:14" ht="17.25" hidden="1" customHeight="1">
      <c r="A143" s="197"/>
      <c r="B143" s="197"/>
      <c r="C143" s="197"/>
      <c r="D143" s="200"/>
      <c r="E143" s="200"/>
      <c r="F143" s="192"/>
      <c r="G143" s="193"/>
      <c r="H143" s="193"/>
      <c r="I143" s="198"/>
      <c r="J143" s="193"/>
      <c r="K143" s="193"/>
      <c r="L143" s="198"/>
      <c r="M143" s="199"/>
      <c r="N143" s="193"/>
    </row>
    <row r="144" spans="1:14" ht="17.25" hidden="1" customHeight="1">
      <c r="A144" s="197"/>
      <c r="B144" s="197"/>
      <c r="C144" s="197"/>
      <c r="D144" s="200"/>
      <c r="E144" s="200"/>
      <c r="F144" s="192"/>
      <c r="G144" s="193"/>
      <c r="H144" s="193"/>
      <c r="I144" s="198"/>
      <c r="J144" s="193"/>
      <c r="K144" s="193"/>
      <c r="L144" s="198"/>
      <c r="M144" s="199"/>
      <c r="N144" s="193"/>
    </row>
    <row r="145" spans="1:14" ht="17.25" hidden="1" customHeight="1">
      <c r="A145" s="197"/>
      <c r="B145" s="197"/>
      <c r="C145" s="197"/>
      <c r="D145" s="200"/>
      <c r="E145" s="200"/>
      <c r="F145" s="192"/>
      <c r="G145" s="193"/>
      <c r="H145" s="193"/>
      <c r="I145" s="198"/>
      <c r="J145" s="193"/>
      <c r="K145" s="193"/>
      <c r="L145" s="198"/>
      <c r="M145" s="199"/>
      <c r="N145" s="193"/>
    </row>
    <row r="146" spans="1:14" ht="17.25" hidden="1" customHeight="1">
      <c r="A146" s="197"/>
      <c r="B146" s="197"/>
      <c r="C146" s="197"/>
      <c r="D146" s="200"/>
      <c r="E146" s="200"/>
      <c r="F146" s="192"/>
      <c r="G146" s="193"/>
      <c r="H146" s="193"/>
      <c r="I146" s="198"/>
      <c r="J146" s="193"/>
      <c r="K146" s="193"/>
      <c r="L146" s="198"/>
      <c r="M146" s="199"/>
      <c r="N146" s="193"/>
    </row>
    <row r="147" spans="1:14" ht="17.25" hidden="1" customHeight="1">
      <c r="A147" s="197"/>
      <c r="B147" s="197"/>
      <c r="C147" s="197"/>
      <c r="D147" s="200"/>
      <c r="E147" s="200"/>
      <c r="F147" s="192"/>
      <c r="G147" s="193"/>
      <c r="H147" s="193"/>
      <c r="I147" s="198"/>
      <c r="J147" s="193"/>
      <c r="K147" s="193"/>
      <c r="L147" s="198"/>
      <c r="M147" s="199"/>
      <c r="N147" s="193"/>
    </row>
    <row r="148" spans="1:14" ht="17.25" hidden="1" customHeight="1">
      <c r="A148" s="197"/>
      <c r="B148" s="197"/>
      <c r="C148" s="197"/>
      <c r="D148" s="200"/>
      <c r="E148" s="200"/>
      <c r="F148" s="192"/>
      <c r="G148" s="193"/>
      <c r="H148" s="193"/>
      <c r="I148" s="198"/>
      <c r="J148" s="193"/>
      <c r="K148" s="193"/>
      <c r="L148" s="198"/>
      <c r="M148" s="199"/>
      <c r="N148" s="193"/>
    </row>
    <row r="149" spans="1:14" ht="17.25" hidden="1" customHeight="1">
      <c r="A149" s="197"/>
      <c r="B149" s="197"/>
      <c r="C149" s="197"/>
      <c r="D149" s="200"/>
      <c r="E149" s="200"/>
      <c r="F149" s="192"/>
      <c r="G149" s="193"/>
      <c r="H149" s="193"/>
      <c r="I149" s="198"/>
      <c r="J149" s="193"/>
      <c r="K149" s="193"/>
      <c r="L149" s="198"/>
      <c r="M149" s="199"/>
      <c r="N149" s="193"/>
    </row>
    <row r="150" spans="1:14" ht="17.25" hidden="1" customHeight="1">
      <c r="A150" s="197"/>
      <c r="B150" s="197"/>
      <c r="C150" s="197"/>
      <c r="D150" s="200"/>
      <c r="E150" s="200"/>
      <c r="F150" s="192"/>
      <c r="G150" s="193"/>
      <c r="H150" s="193"/>
      <c r="I150" s="198"/>
      <c r="J150" s="193"/>
      <c r="K150" s="193"/>
      <c r="L150" s="198"/>
      <c r="M150" s="199"/>
      <c r="N150" s="193"/>
    </row>
    <row r="151" spans="1:14" ht="17.25" hidden="1" customHeight="1">
      <c r="A151" s="197"/>
      <c r="B151" s="197"/>
      <c r="C151" s="197"/>
      <c r="D151" s="200"/>
      <c r="E151" s="200"/>
      <c r="F151" s="192"/>
      <c r="G151" s="193"/>
      <c r="H151" s="193"/>
      <c r="I151" s="198"/>
      <c r="J151" s="193"/>
      <c r="K151" s="193"/>
      <c r="L151" s="198"/>
      <c r="M151" s="199"/>
      <c r="N151" s="193"/>
    </row>
    <row r="152" spans="1:14" ht="17.25" hidden="1" customHeight="1">
      <c r="A152" s="197"/>
      <c r="B152" s="197"/>
      <c r="C152" s="197"/>
      <c r="D152" s="200"/>
      <c r="E152" s="200"/>
      <c r="F152" s="192"/>
      <c r="G152" s="193"/>
      <c r="H152" s="193"/>
      <c r="I152" s="198"/>
      <c r="J152" s="193"/>
      <c r="K152" s="193"/>
      <c r="L152" s="198"/>
      <c r="M152" s="199"/>
      <c r="N152" s="193"/>
    </row>
    <row r="153" spans="1:14" ht="17.25" hidden="1" customHeight="1">
      <c r="A153" s="197"/>
      <c r="B153" s="197"/>
      <c r="C153" s="197"/>
      <c r="D153" s="200"/>
      <c r="E153" s="200"/>
      <c r="F153" s="192"/>
      <c r="G153" s="193"/>
      <c r="H153" s="193"/>
      <c r="I153" s="198"/>
      <c r="J153" s="193"/>
      <c r="K153" s="193"/>
      <c r="L153" s="198"/>
      <c r="M153" s="199"/>
      <c r="N153" s="193"/>
    </row>
    <row r="154" spans="1:14" ht="17.25" hidden="1" customHeight="1">
      <c r="A154" s="197"/>
      <c r="B154" s="197"/>
      <c r="C154" s="197"/>
      <c r="D154" s="200"/>
      <c r="E154" s="200"/>
      <c r="F154" s="192"/>
      <c r="G154" s="193"/>
      <c r="H154" s="193"/>
      <c r="I154" s="198"/>
      <c r="J154" s="193"/>
      <c r="K154" s="193"/>
      <c r="L154" s="198"/>
      <c r="M154" s="199"/>
      <c r="N154" s="193"/>
    </row>
    <row r="155" spans="1:14" hidden="1">
      <c r="A155" s="181"/>
      <c r="B155" s="181"/>
      <c r="C155" s="181"/>
      <c r="D155" s="181"/>
      <c r="E155" s="181"/>
      <c r="F155" s="181"/>
      <c r="G155" s="181"/>
      <c r="H155" s="181"/>
      <c r="I155" s="181"/>
      <c r="J155" s="181"/>
      <c r="K155" s="181"/>
      <c r="L155" s="181"/>
      <c r="M155" s="181"/>
      <c r="N155" s="181"/>
    </row>
    <row r="156" spans="1:14" hidden="1">
      <c r="A156" s="181"/>
      <c r="B156" s="181"/>
      <c r="C156" s="181"/>
      <c r="D156" s="181"/>
      <c r="E156" s="181"/>
      <c r="F156" s="181"/>
      <c r="G156" s="181"/>
      <c r="H156" s="181"/>
      <c r="I156" s="181"/>
      <c r="J156" s="181"/>
      <c r="K156" s="181"/>
      <c r="L156" s="181"/>
      <c r="M156" s="181"/>
      <c r="N156" s="181"/>
    </row>
    <row r="157" spans="1:14" hidden="1">
      <c r="A157" s="181"/>
      <c r="B157" s="181"/>
      <c r="C157" s="181"/>
      <c r="D157" s="181"/>
      <c r="E157" s="181"/>
      <c r="F157" s="181"/>
      <c r="G157" s="181"/>
      <c r="H157" s="181"/>
      <c r="I157" s="181"/>
      <c r="J157" s="181"/>
      <c r="K157" s="181"/>
      <c r="L157" s="181"/>
      <c r="M157" s="181"/>
      <c r="N157" s="181"/>
    </row>
    <row r="158" spans="1:14" hidden="1">
      <c r="A158" s="181"/>
      <c r="B158" s="181"/>
      <c r="C158" s="181"/>
      <c r="D158" s="181"/>
      <c r="E158" s="181"/>
      <c r="F158" s="181"/>
      <c r="G158" s="181"/>
      <c r="H158" s="181"/>
      <c r="I158" s="181"/>
      <c r="J158" s="181"/>
      <c r="K158" s="181"/>
      <c r="L158" s="181"/>
      <c r="M158" s="181"/>
      <c r="N158" s="181"/>
    </row>
    <row r="159" spans="1:14" hidden="1">
      <c r="A159" s="181"/>
      <c r="B159" s="181"/>
      <c r="C159" s="181"/>
      <c r="D159" s="181"/>
      <c r="E159" s="181"/>
      <c r="F159" s="181"/>
      <c r="G159" s="181"/>
      <c r="H159" s="181"/>
      <c r="I159" s="181"/>
      <c r="J159" s="181"/>
      <c r="K159" s="181"/>
      <c r="L159" s="181"/>
      <c r="M159" s="181"/>
      <c r="N159" s="181"/>
    </row>
    <row r="160" spans="1:14" hidden="1">
      <c r="A160" s="181"/>
      <c r="B160" s="181"/>
      <c r="C160" s="181"/>
      <c r="D160" s="181"/>
      <c r="E160" s="181"/>
      <c r="F160" s="181"/>
      <c r="G160" s="181"/>
      <c r="H160" s="181"/>
      <c r="I160" s="181"/>
      <c r="J160" s="181"/>
      <c r="K160" s="181"/>
      <c r="L160" s="181"/>
      <c r="M160" s="181"/>
      <c r="N160" s="181"/>
    </row>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sheetData>
  <sheetProtection formatCells="0" formatColumns="0" formatRows="0" insertColumns="0" insertRows="0" insertHyperlinks="0" deleteColumns="0" deleteRows="0" sort="0" autoFilter="0" pivotTables="0"/>
  <mergeCells count="14">
    <mergeCell ref="A9:F9"/>
    <mergeCell ref="A3:C3"/>
    <mergeCell ref="D3:F3"/>
    <mergeCell ref="G3:N3"/>
    <mergeCell ref="A5:K5"/>
    <mergeCell ref="A6:D6"/>
    <mergeCell ref="E6:F6"/>
    <mergeCell ref="G6:H6"/>
    <mergeCell ref="I6:J6"/>
    <mergeCell ref="A7:D7"/>
    <mergeCell ref="E7:F7"/>
    <mergeCell ref="G7:H7"/>
    <mergeCell ref="I7:J7"/>
    <mergeCell ref="A8:J8"/>
  </mergeCells>
  <phoneticPr fontId="51" type="noConversion"/>
  <dataValidations count="4">
    <dataValidation type="list" allowBlank="1" showInputMessage="1" showErrorMessage="1" sqref="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F393CD41-4C30-4E7C-8DCC-C54F9717496F}">
      <formula1>" "</formula1>
    </dataValidation>
    <dataValidation type="list" allowBlank="1" showInputMessage="1" showErrorMessage="1" sqref="I7:J7 JE7:JF7 TA7:TB7 ACW7:ACX7 AMS7:AMT7 AWO7:AWP7 BGK7:BGL7 BQG7:BQH7 CAC7:CAD7 CJY7:CJZ7 CTU7:CTV7 DDQ7:DDR7 DNM7:DNN7 DXI7:DXJ7 EHE7:EHF7 ERA7:ERB7 FAW7:FAX7 FKS7:FKT7 FUO7:FUP7 GEK7:GEL7 GOG7:GOH7 GYC7:GYD7 HHY7:HHZ7 HRU7:HRV7 IBQ7:IBR7 ILM7:ILN7 IVI7:IVJ7 JFE7:JFF7 JPA7:JPB7 JYW7:JYX7 KIS7:KIT7 KSO7:KSP7 LCK7:LCL7 LMG7:LMH7 LWC7:LWD7 MFY7:MFZ7 MPU7:MPV7 MZQ7:MZR7 NJM7:NJN7 NTI7:NTJ7 ODE7:ODF7 ONA7:ONB7 OWW7:OWX7 PGS7:PGT7 PQO7:PQP7 QAK7:QAL7 QKG7:QKH7 QUC7:QUD7 RDY7:RDZ7 RNU7:RNV7 RXQ7:RXR7 SHM7:SHN7 SRI7:SRJ7 TBE7:TBF7 TLA7:TLB7 TUW7:TUX7 UES7:UET7 UOO7:UOP7 UYK7:UYL7 VIG7:VIH7 VSC7:VSD7 WBY7:WBZ7 WLU7:WLV7 WVQ7:WVR7 I65543:J65543 JE65543:JF65543 TA65543:TB65543 ACW65543:ACX65543 AMS65543:AMT65543 AWO65543:AWP65543 BGK65543:BGL65543 BQG65543:BQH65543 CAC65543:CAD65543 CJY65543:CJZ65543 CTU65543:CTV65543 DDQ65543:DDR65543 DNM65543:DNN65543 DXI65543:DXJ65543 EHE65543:EHF65543 ERA65543:ERB65543 FAW65543:FAX65543 FKS65543:FKT65543 FUO65543:FUP65543 GEK65543:GEL65543 GOG65543:GOH65543 GYC65543:GYD65543 HHY65543:HHZ65543 HRU65543:HRV65543 IBQ65543:IBR65543 ILM65543:ILN65543 IVI65543:IVJ65543 JFE65543:JFF65543 JPA65543:JPB65543 JYW65543:JYX65543 KIS65543:KIT65543 KSO65543:KSP65543 LCK65543:LCL65543 LMG65543:LMH65543 LWC65543:LWD65543 MFY65543:MFZ65543 MPU65543:MPV65543 MZQ65543:MZR65543 NJM65543:NJN65543 NTI65543:NTJ65543 ODE65543:ODF65543 ONA65543:ONB65543 OWW65543:OWX65543 PGS65543:PGT65543 PQO65543:PQP65543 QAK65543:QAL65543 QKG65543:QKH65543 QUC65543:QUD65543 RDY65543:RDZ65543 RNU65543:RNV65543 RXQ65543:RXR65543 SHM65543:SHN65543 SRI65543:SRJ65543 TBE65543:TBF65543 TLA65543:TLB65543 TUW65543:TUX65543 UES65543:UET65543 UOO65543:UOP65543 UYK65543:UYL65543 VIG65543:VIH65543 VSC65543:VSD65543 WBY65543:WBZ65543 WLU65543:WLV65543 WVQ65543:WVR65543 I131079:J131079 JE131079:JF131079 TA131079:TB131079 ACW131079:ACX131079 AMS131079:AMT131079 AWO131079:AWP131079 BGK131079:BGL131079 BQG131079:BQH131079 CAC131079:CAD131079 CJY131079:CJZ131079 CTU131079:CTV131079 DDQ131079:DDR131079 DNM131079:DNN131079 DXI131079:DXJ131079 EHE131079:EHF131079 ERA131079:ERB131079 FAW131079:FAX131079 FKS131079:FKT131079 FUO131079:FUP131079 GEK131079:GEL131079 GOG131079:GOH131079 GYC131079:GYD131079 HHY131079:HHZ131079 HRU131079:HRV131079 IBQ131079:IBR131079 ILM131079:ILN131079 IVI131079:IVJ131079 JFE131079:JFF131079 JPA131079:JPB131079 JYW131079:JYX131079 KIS131079:KIT131079 KSO131079:KSP131079 LCK131079:LCL131079 LMG131079:LMH131079 LWC131079:LWD131079 MFY131079:MFZ131079 MPU131079:MPV131079 MZQ131079:MZR131079 NJM131079:NJN131079 NTI131079:NTJ131079 ODE131079:ODF131079 ONA131079:ONB131079 OWW131079:OWX131079 PGS131079:PGT131079 PQO131079:PQP131079 QAK131079:QAL131079 QKG131079:QKH131079 QUC131079:QUD131079 RDY131079:RDZ131079 RNU131079:RNV131079 RXQ131079:RXR131079 SHM131079:SHN131079 SRI131079:SRJ131079 TBE131079:TBF131079 TLA131079:TLB131079 TUW131079:TUX131079 UES131079:UET131079 UOO131079:UOP131079 UYK131079:UYL131079 VIG131079:VIH131079 VSC131079:VSD131079 WBY131079:WBZ131079 WLU131079:WLV131079 WVQ131079:WVR131079 I196615:J196615 JE196615:JF196615 TA196615:TB196615 ACW196615:ACX196615 AMS196615:AMT196615 AWO196615:AWP196615 BGK196615:BGL196615 BQG196615:BQH196615 CAC196615:CAD196615 CJY196615:CJZ196615 CTU196615:CTV196615 DDQ196615:DDR196615 DNM196615:DNN196615 DXI196615:DXJ196615 EHE196615:EHF196615 ERA196615:ERB196615 FAW196615:FAX196615 FKS196615:FKT196615 FUO196615:FUP196615 GEK196615:GEL196615 GOG196615:GOH196615 GYC196615:GYD196615 HHY196615:HHZ196615 HRU196615:HRV196615 IBQ196615:IBR196615 ILM196615:ILN196615 IVI196615:IVJ196615 JFE196615:JFF196615 JPA196615:JPB196615 JYW196615:JYX196615 KIS196615:KIT196615 KSO196615:KSP196615 LCK196615:LCL196615 LMG196615:LMH196615 LWC196615:LWD196615 MFY196615:MFZ196615 MPU196615:MPV196615 MZQ196615:MZR196615 NJM196615:NJN196615 NTI196615:NTJ196615 ODE196615:ODF196615 ONA196615:ONB196615 OWW196615:OWX196615 PGS196615:PGT196615 PQO196615:PQP196615 QAK196615:QAL196615 QKG196615:QKH196615 QUC196615:QUD196615 RDY196615:RDZ196615 RNU196615:RNV196615 RXQ196615:RXR196615 SHM196615:SHN196615 SRI196615:SRJ196615 TBE196615:TBF196615 TLA196615:TLB196615 TUW196615:TUX196615 UES196615:UET196615 UOO196615:UOP196615 UYK196615:UYL196615 VIG196615:VIH196615 VSC196615:VSD196615 WBY196615:WBZ196615 WLU196615:WLV196615 WVQ196615:WVR196615 I262151:J262151 JE262151:JF262151 TA262151:TB262151 ACW262151:ACX262151 AMS262151:AMT262151 AWO262151:AWP262151 BGK262151:BGL262151 BQG262151:BQH262151 CAC262151:CAD262151 CJY262151:CJZ262151 CTU262151:CTV262151 DDQ262151:DDR262151 DNM262151:DNN262151 DXI262151:DXJ262151 EHE262151:EHF262151 ERA262151:ERB262151 FAW262151:FAX262151 FKS262151:FKT262151 FUO262151:FUP262151 GEK262151:GEL262151 GOG262151:GOH262151 GYC262151:GYD262151 HHY262151:HHZ262151 HRU262151:HRV262151 IBQ262151:IBR262151 ILM262151:ILN262151 IVI262151:IVJ262151 JFE262151:JFF262151 JPA262151:JPB262151 JYW262151:JYX262151 KIS262151:KIT262151 KSO262151:KSP262151 LCK262151:LCL262151 LMG262151:LMH262151 LWC262151:LWD262151 MFY262151:MFZ262151 MPU262151:MPV262151 MZQ262151:MZR262151 NJM262151:NJN262151 NTI262151:NTJ262151 ODE262151:ODF262151 ONA262151:ONB262151 OWW262151:OWX262151 PGS262151:PGT262151 PQO262151:PQP262151 QAK262151:QAL262151 QKG262151:QKH262151 QUC262151:QUD262151 RDY262151:RDZ262151 RNU262151:RNV262151 RXQ262151:RXR262151 SHM262151:SHN262151 SRI262151:SRJ262151 TBE262151:TBF262151 TLA262151:TLB262151 TUW262151:TUX262151 UES262151:UET262151 UOO262151:UOP262151 UYK262151:UYL262151 VIG262151:VIH262151 VSC262151:VSD262151 WBY262151:WBZ262151 WLU262151:WLV262151 WVQ262151:WVR262151 I327687:J327687 JE327687:JF327687 TA327687:TB327687 ACW327687:ACX327687 AMS327687:AMT327687 AWO327687:AWP327687 BGK327687:BGL327687 BQG327687:BQH327687 CAC327687:CAD327687 CJY327687:CJZ327687 CTU327687:CTV327687 DDQ327687:DDR327687 DNM327687:DNN327687 DXI327687:DXJ327687 EHE327687:EHF327687 ERA327687:ERB327687 FAW327687:FAX327687 FKS327687:FKT327687 FUO327687:FUP327687 GEK327687:GEL327687 GOG327687:GOH327687 GYC327687:GYD327687 HHY327687:HHZ327687 HRU327687:HRV327687 IBQ327687:IBR327687 ILM327687:ILN327687 IVI327687:IVJ327687 JFE327687:JFF327687 JPA327687:JPB327687 JYW327687:JYX327687 KIS327687:KIT327687 KSO327687:KSP327687 LCK327687:LCL327687 LMG327687:LMH327687 LWC327687:LWD327687 MFY327687:MFZ327687 MPU327687:MPV327687 MZQ327687:MZR327687 NJM327687:NJN327687 NTI327687:NTJ327687 ODE327687:ODF327687 ONA327687:ONB327687 OWW327687:OWX327687 PGS327687:PGT327687 PQO327687:PQP327687 QAK327687:QAL327687 QKG327687:QKH327687 QUC327687:QUD327687 RDY327687:RDZ327687 RNU327687:RNV327687 RXQ327687:RXR327687 SHM327687:SHN327687 SRI327687:SRJ327687 TBE327687:TBF327687 TLA327687:TLB327687 TUW327687:TUX327687 UES327687:UET327687 UOO327687:UOP327687 UYK327687:UYL327687 VIG327687:VIH327687 VSC327687:VSD327687 WBY327687:WBZ327687 WLU327687:WLV327687 WVQ327687:WVR327687 I393223:J393223 JE393223:JF393223 TA393223:TB393223 ACW393223:ACX393223 AMS393223:AMT393223 AWO393223:AWP393223 BGK393223:BGL393223 BQG393223:BQH393223 CAC393223:CAD393223 CJY393223:CJZ393223 CTU393223:CTV393223 DDQ393223:DDR393223 DNM393223:DNN393223 DXI393223:DXJ393223 EHE393223:EHF393223 ERA393223:ERB393223 FAW393223:FAX393223 FKS393223:FKT393223 FUO393223:FUP393223 GEK393223:GEL393223 GOG393223:GOH393223 GYC393223:GYD393223 HHY393223:HHZ393223 HRU393223:HRV393223 IBQ393223:IBR393223 ILM393223:ILN393223 IVI393223:IVJ393223 JFE393223:JFF393223 JPA393223:JPB393223 JYW393223:JYX393223 KIS393223:KIT393223 KSO393223:KSP393223 LCK393223:LCL393223 LMG393223:LMH393223 LWC393223:LWD393223 MFY393223:MFZ393223 MPU393223:MPV393223 MZQ393223:MZR393223 NJM393223:NJN393223 NTI393223:NTJ393223 ODE393223:ODF393223 ONA393223:ONB393223 OWW393223:OWX393223 PGS393223:PGT393223 PQO393223:PQP393223 QAK393223:QAL393223 QKG393223:QKH393223 QUC393223:QUD393223 RDY393223:RDZ393223 RNU393223:RNV393223 RXQ393223:RXR393223 SHM393223:SHN393223 SRI393223:SRJ393223 TBE393223:TBF393223 TLA393223:TLB393223 TUW393223:TUX393223 UES393223:UET393223 UOO393223:UOP393223 UYK393223:UYL393223 VIG393223:VIH393223 VSC393223:VSD393223 WBY393223:WBZ393223 WLU393223:WLV393223 WVQ393223:WVR393223 I458759:J458759 JE458759:JF458759 TA458759:TB458759 ACW458759:ACX458759 AMS458759:AMT458759 AWO458759:AWP458759 BGK458759:BGL458759 BQG458759:BQH458759 CAC458759:CAD458759 CJY458759:CJZ458759 CTU458759:CTV458759 DDQ458759:DDR458759 DNM458759:DNN458759 DXI458759:DXJ458759 EHE458759:EHF458759 ERA458759:ERB458759 FAW458759:FAX458759 FKS458759:FKT458759 FUO458759:FUP458759 GEK458759:GEL458759 GOG458759:GOH458759 GYC458759:GYD458759 HHY458759:HHZ458759 HRU458759:HRV458759 IBQ458759:IBR458759 ILM458759:ILN458759 IVI458759:IVJ458759 JFE458759:JFF458759 JPA458759:JPB458759 JYW458759:JYX458759 KIS458759:KIT458759 KSO458759:KSP458759 LCK458759:LCL458759 LMG458759:LMH458759 LWC458759:LWD458759 MFY458759:MFZ458759 MPU458759:MPV458759 MZQ458759:MZR458759 NJM458759:NJN458759 NTI458759:NTJ458759 ODE458759:ODF458759 ONA458759:ONB458759 OWW458759:OWX458759 PGS458759:PGT458759 PQO458759:PQP458759 QAK458759:QAL458759 QKG458759:QKH458759 QUC458759:QUD458759 RDY458759:RDZ458759 RNU458759:RNV458759 RXQ458759:RXR458759 SHM458759:SHN458759 SRI458759:SRJ458759 TBE458759:TBF458759 TLA458759:TLB458759 TUW458759:TUX458759 UES458759:UET458759 UOO458759:UOP458759 UYK458759:UYL458759 VIG458759:VIH458759 VSC458759:VSD458759 WBY458759:WBZ458759 WLU458759:WLV458759 WVQ458759:WVR458759 I524295:J524295 JE524295:JF524295 TA524295:TB524295 ACW524295:ACX524295 AMS524295:AMT524295 AWO524295:AWP524295 BGK524295:BGL524295 BQG524295:BQH524295 CAC524295:CAD524295 CJY524295:CJZ524295 CTU524295:CTV524295 DDQ524295:DDR524295 DNM524295:DNN524295 DXI524295:DXJ524295 EHE524295:EHF524295 ERA524295:ERB524295 FAW524295:FAX524295 FKS524295:FKT524295 FUO524295:FUP524295 GEK524295:GEL524295 GOG524295:GOH524295 GYC524295:GYD524295 HHY524295:HHZ524295 HRU524295:HRV524295 IBQ524295:IBR524295 ILM524295:ILN524295 IVI524295:IVJ524295 JFE524295:JFF524295 JPA524295:JPB524295 JYW524295:JYX524295 KIS524295:KIT524295 KSO524295:KSP524295 LCK524295:LCL524295 LMG524295:LMH524295 LWC524295:LWD524295 MFY524295:MFZ524295 MPU524295:MPV524295 MZQ524295:MZR524295 NJM524295:NJN524295 NTI524295:NTJ524295 ODE524295:ODF524295 ONA524295:ONB524295 OWW524295:OWX524295 PGS524295:PGT524295 PQO524295:PQP524295 QAK524295:QAL524295 QKG524295:QKH524295 QUC524295:QUD524295 RDY524295:RDZ524295 RNU524295:RNV524295 RXQ524295:RXR524295 SHM524295:SHN524295 SRI524295:SRJ524295 TBE524295:TBF524295 TLA524295:TLB524295 TUW524295:TUX524295 UES524295:UET524295 UOO524295:UOP524295 UYK524295:UYL524295 VIG524295:VIH524295 VSC524295:VSD524295 WBY524295:WBZ524295 WLU524295:WLV524295 WVQ524295:WVR524295 I589831:J589831 JE589831:JF589831 TA589831:TB589831 ACW589831:ACX589831 AMS589831:AMT589831 AWO589831:AWP589831 BGK589831:BGL589831 BQG589831:BQH589831 CAC589831:CAD589831 CJY589831:CJZ589831 CTU589831:CTV589831 DDQ589831:DDR589831 DNM589831:DNN589831 DXI589831:DXJ589831 EHE589831:EHF589831 ERA589831:ERB589831 FAW589831:FAX589831 FKS589831:FKT589831 FUO589831:FUP589831 GEK589831:GEL589831 GOG589831:GOH589831 GYC589831:GYD589831 HHY589831:HHZ589831 HRU589831:HRV589831 IBQ589831:IBR589831 ILM589831:ILN589831 IVI589831:IVJ589831 JFE589831:JFF589831 JPA589831:JPB589831 JYW589831:JYX589831 KIS589831:KIT589831 KSO589831:KSP589831 LCK589831:LCL589831 LMG589831:LMH589831 LWC589831:LWD589831 MFY589831:MFZ589831 MPU589831:MPV589831 MZQ589831:MZR589831 NJM589831:NJN589831 NTI589831:NTJ589831 ODE589831:ODF589831 ONA589831:ONB589831 OWW589831:OWX589831 PGS589831:PGT589831 PQO589831:PQP589831 QAK589831:QAL589831 QKG589831:QKH589831 QUC589831:QUD589831 RDY589831:RDZ589831 RNU589831:RNV589831 RXQ589831:RXR589831 SHM589831:SHN589831 SRI589831:SRJ589831 TBE589831:TBF589831 TLA589831:TLB589831 TUW589831:TUX589831 UES589831:UET589831 UOO589831:UOP589831 UYK589831:UYL589831 VIG589831:VIH589831 VSC589831:VSD589831 WBY589831:WBZ589831 WLU589831:WLV589831 WVQ589831:WVR589831 I655367:J655367 JE655367:JF655367 TA655367:TB655367 ACW655367:ACX655367 AMS655367:AMT655367 AWO655367:AWP655367 BGK655367:BGL655367 BQG655367:BQH655367 CAC655367:CAD655367 CJY655367:CJZ655367 CTU655367:CTV655367 DDQ655367:DDR655367 DNM655367:DNN655367 DXI655367:DXJ655367 EHE655367:EHF655367 ERA655367:ERB655367 FAW655367:FAX655367 FKS655367:FKT655367 FUO655367:FUP655367 GEK655367:GEL655367 GOG655367:GOH655367 GYC655367:GYD655367 HHY655367:HHZ655367 HRU655367:HRV655367 IBQ655367:IBR655367 ILM655367:ILN655367 IVI655367:IVJ655367 JFE655367:JFF655367 JPA655367:JPB655367 JYW655367:JYX655367 KIS655367:KIT655367 KSO655367:KSP655367 LCK655367:LCL655367 LMG655367:LMH655367 LWC655367:LWD655367 MFY655367:MFZ655367 MPU655367:MPV655367 MZQ655367:MZR655367 NJM655367:NJN655367 NTI655367:NTJ655367 ODE655367:ODF655367 ONA655367:ONB655367 OWW655367:OWX655367 PGS655367:PGT655367 PQO655367:PQP655367 QAK655367:QAL655367 QKG655367:QKH655367 QUC655367:QUD655367 RDY655367:RDZ655367 RNU655367:RNV655367 RXQ655367:RXR655367 SHM655367:SHN655367 SRI655367:SRJ655367 TBE655367:TBF655367 TLA655367:TLB655367 TUW655367:TUX655367 UES655367:UET655367 UOO655367:UOP655367 UYK655367:UYL655367 VIG655367:VIH655367 VSC655367:VSD655367 WBY655367:WBZ655367 WLU655367:WLV655367 WVQ655367:WVR655367 I720903:J720903 JE720903:JF720903 TA720903:TB720903 ACW720903:ACX720903 AMS720903:AMT720903 AWO720903:AWP720903 BGK720903:BGL720903 BQG720903:BQH720903 CAC720903:CAD720903 CJY720903:CJZ720903 CTU720903:CTV720903 DDQ720903:DDR720903 DNM720903:DNN720903 DXI720903:DXJ720903 EHE720903:EHF720903 ERA720903:ERB720903 FAW720903:FAX720903 FKS720903:FKT720903 FUO720903:FUP720903 GEK720903:GEL720903 GOG720903:GOH720903 GYC720903:GYD720903 HHY720903:HHZ720903 HRU720903:HRV720903 IBQ720903:IBR720903 ILM720903:ILN720903 IVI720903:IVJ720903 JFE720903:JFF720903 JPA720903:JPB720903 JYW720903:JYX720903 KIS720903:KIT720903 KSO720903:KSP720903 LCK720903:LCL720903 LMG720903:LMH720903 LWC720903:LWD720903 MFY720903:MFZ720903 MPU720903:MPV720903 MZQ720903:MZR720903 NJM720903:NJN720903 NTI720903:NTJ720903 ODE720903:ODF720903 ONA720903:ONB720903 OWW720903:OWX720903 PGS720903:PGT720903 PQO720903:PQP720903 QAK720903:QAL720903 QKG720903:QKH720903 QUC720903:QUD720903 RDY720903:RDZ720903 RNU720903:RNV720903 RXQ720903:RXR720903 SHM720903:SHN720903 SRI720903:SRJ720903 TBE720903:TBF720903 TLA720903:TLB720903 TUW720903:TUX720903 UES720903:UET720903 UOO720903:UOP720903 UYK720903:UYL720903 VIG720903:VIH720903 VSC720903:VSD720903 WBY720903:WBZ720903 WLU720903:WLV720903 WVQ720903:WVR720903 I786439:J786439 JE786439:JF786439 TA786439:TB786439 ACW786439:ACX786439 AMS786439:AMT786439 AWO786439:AWP786439 BGK786439:BGL786439 BQG786439:BQH786439 CAC786439:CAD786439 CJY786439:CJZ786439 CTU786439:CTV786439 DDQ786439:DDR786439 DNM786439:DNN786439 DXI786439:DXJ786439 EHE786439:EHF786439 ERA786439:ERB786439 FAW786439:FAX786439 FKS786439:FKT786439 FUO786439:FUP786439 GEK786439:GEL786439 GOG786439:GOH786439 GYC786439:GYD786439 HHY786439:HHZ786439 HRU786439:HRV786439 IBQ786439:IBR786439 ILM786439:ILN786439 IVI786439:IVJ786439 JFE786439:JFF786439 JPA786439:JPB786439 JYW786439:JYX786439 KIS786439:KIT786439 KSO786439:KSP786439 LCK786439:LCL786439 LMG786439:LMH786439 LWC786439:LWD786439 MFY786439:MFZ786439 MPU786439:MPV786439 MZQ786439:MZR786439 NJM786439:NJN786439 NTI786439:NTJ786439 ODE786439:ODF786439 ONA786439:ONB786439 OWW786439:OWX786439 PGS786439:PGT786439 PQO786439:PQP786439 QAK786439:QAL786439 QKG786439:QKH786439 QUC786439:QUD786439 RDY786439:RDZ786439 RNU786439:RNV786439 RXQ786439:RXR786439 SHM786439:SHN786439 SRI786439:SRJ786439 TBE786439:TBF786439 TLA786439:TLB786439 TUW786439:TUX786439 UES786439:UET786439 UOO786439:UOP786439 UYK786439:UYL786439 VIG786439:VIH786439 VSC786439:VSD786439 WBY786439:WBZ786439 WLU786439:WLV786439 WVQ786439:WVR786439 I851975:J851975 JE851975:JF851975 TA851975:TB851975 ACW851975:ACX851975 AMS851975:AMT851975 AWO851975:AWP851975 BGK851975:BGL851975 BQG851975:BQH851975 CAC851975:CAD851975 CJY851975:CJZ851975 CTU851975:CTV851975 DDQ851975:DDR851975 DNM851975:DNN851975 DXI851975:DXJ851975 EHE851975:EHF851975 ERA851975:ERB851975 FAW851975:FAX851975 FKS851975:FKT851975 FUO851975:FUP851975 GEK851975:GEL851975 GOG851975:GOH851975 GYC851975:GYD851975 HHY851975:HHZ851975 HRU851975:HRV851975 IBQ851975:IBR851975 ILM851975:ILN851975 IVI851975:IVJ851975 JFE851975:JFF851975 JPA851975:JPB851975 JYW851975:JYX851975 KIS851975:KIT851975 KSO851975:KSP851975 LCK851975:LCL851975 LMG851975:LMH851975 LWC851975:LWD851975 MFY851975:MFZ851975 MPU851975:MPV851975 MZQ851975:MZR851975 NJM851975:NJN851975 NTI851975:NTJ851975 ODE851975:ODF851975 ONA851975:ONB851975 OWW851975:OWX851975 PGS851975:PGT851975 PQO851975:PQP851975 QAK851975:QAL851975 QKG851975:QKH851975 QUC851975:QUD851975 RDY851975:RDZ851975 RNU851975:RNV851975 RXQ851975:RXR851975 SHM851975:SHN851975 SRI851975:SRJ851975 TBE851975:TBF851975 TLA851975:TLB851975 TUW851975:TUX851975 UES851975:UET851975 UOO851975:UOP851975 UYK851975:UYL851975 VIG851975:VIH851975 VSC851975:VSD851975 WBY851975:WBZ851975 WLU851975:WLV851975 WVQ851975:WVR851975 I917511:J917511 JE917511:JF917511 TA917511:TB917511 ACW917511:ACX917511 AMS917511:AMT917511 AWO917511:AWP917511 BGK917511:BGL917511 BQG917511:BQH917511 CAC917511:CAD917511 CJY917511:CJZ917511 CTU917511:CTV917511 DDQ917511:DDR917511 DNM917511:DNN917511 DXI917511:DXJ917511 EHE917511:EHF917511 ERA917511:ERB917511 FAW917511:FAX917511 FKS917511:FKT917511 FUO917511:FUP917511 GEK917511:GEL917511 GOG917511:GOH917511 GYC917511:GYD917511 HHY917511:HHZ917511 HRU917511:HRV917511 IBQ917511:IBR917511 ILM917511:ILN917511 IVI917511:IVJ917511 JFE917511:JFF917511 JPA917511:JPB917511 JYW917511:JYX917511 KIS917511:KIT917511 KSO917511:KSP917511 LCK917511:LCL917511 LMG917511:LMH917511 LWC917511:LWD917511 MFY917511:MFZ917511 MPU917511:MPV917511 MZQ917511:MZR917511 NJM917511:NJN917511 NTI917511:NTJ917511 ODE917511:ODF917511 ONA917511:ONB917511 OWW917511:OWX917511 PGS917511:PGT917511 PQO917511:PQP917511 QAK917511:QAL917511 QKG917511:QKH917511 QUC917511:QUD917511 RDY917511:RDZ917511 RNU917511:RNV917511 RXQ917511:RXR917511 SHM917511:SHN917511 SRI917511:SRJ917511 TBE917511:TBF917511 TLA917511:TLB917511 TUW917511:TUX917511 UES917511:UET917511 UOO917511:UOP917511 UYK917511:UYL917511 VIG917511:VIH917511 VSC917511:VSD917511 WBY917511:WBZ917511 WLU917511:WLV917511 WVQ917511:WVR917511 I983047:J983047 JE983047:JF983047 TA983047:TB983047 ACW983047:ACX983047 AMS983047:AMT983047 AWO983047:AWP983047 BGK983047:BGL983047 BQG983047:BQH983047 CAC983047:CAD983047 CJY983047:CJZ983047 CTU983047:CTV983047 DDQ983047:DDR983047 DNM983047:DNN983047 DXI983047:DXJ983047 EHE983047:EHF983047 ERA983047:ERB983047 FAW983047:FAX983047 FKS983047:FKT983047 FUO983047:FUP983047 GEK983047:GEL983047 GOG983047:GOH983047 GYC983047:GYD983047 HHY983047:HHZ983047 HRU983047:HRV983047 IBQ983047:IBR983047 ILM983047:ILN983047 IVI983047:IVJ983047 JFE983047:JFF983047 JPA983047:JPB983047 JYW983047:JYX983047 KIS983047:KIT983047 KSO983047:KSP983047 LCK983047:LCL983047 LMG983047:LMH983047 LWC983047:LWD983047 MFY983047:MFZ983047 MPU983047:MPV983047 MZQ983047:MZR983047 NJM983047:NJN983047 NTI983047:NTJ983047 ODE983047:ODF983047 ONA983047:ONB983047 OWW983047:OWX983047 PGS983047:PGT983047 PQO983047:PQP983047 QAK983047:QAL983047 QKG983047:QKH983047 QUC983047:QUD983047 RDY983047:RDZ983047 RNU983047:RNV983047 RXQ983047:RXR983047 SHM983047:SHN983047 SRI983047:SRJ983047 TBE983047:TBF983047 TLA983047:TLB983047 TUW983047:TUX983047 UES983047:UET983047 UOO983047:UOP983047 UYK983047:UYL983047 VIG983047:VIH983047 VSC983047:VSD983047 WBY983047:WBZ983047 WLU983047:WLV983047 WVQ983047:WVR983047" xr:uid="{E0836BC6-05ED-4AE1-8357-34FABB1117D6}">
      <formula1>"0.회사,1.렌트,2.리스,3.직원,4.타인,5.회사(비),6.리스(비),7.렌트(비)"</formula1>
    </dataValidation>
    <dataValidation type="list" allowBlank="1" showInputMessage="1" showErrorMessage="1" sqref="J10:J154 JF10:JF154 TB10:TB154 ACX10:ACX154 AMT10:AMT154 AWP10:AWP154 BGL10:BGL154 BQH10:BQH154 CAD10:CAD154 CJZ10:CJZ154 CTV10:CTV154 DDR10:DDR154 DNN10:DNN154 DXJ10:DXJ154 EHF10:EHF154 ERB10:ERB154 FAX10:FAX154 FKT10:FKT154 FUP10:FUP154 GEL10:GEL154 GOH10:GOH154 GYD10:GYD154 HHZ10:HHZ154 HRV10:HRV154 IBR10:IBR154 ILN10:ILN154 IVJ10:IVJ154 JFF10:JFF154 JPB10:JPB154 JYX10:JYX154 KIT10:KIT154 KSP10:KSP154 LCL10:LCL154 LMH10:LMH154 LWD10:LWD154 MFZ10:MFZ154 MPV10:MPV154 MZR10:MZR154 NJN10:NJN154 NTJ10:NTJ154 ODF10:ODF154 ONB10:ONB154 OWX10:OWX154 PGT10:PGT154 PQP10:PQP154 QAL10:QAL154 QKH10:QKH154 QUD10:QUD154 RDZ10:RDZ154 RNV10:RNV154 RXR10:RXR154 SHN10:SHN154 SRJ10:SRJ154 TBF10:TBF154 TLB10:TLB154 TUX10:TUX154 UET10:UET154 UOP10:UOP154 UYL10:UYL154 VIH10:VIH154 VSD10:VSD154 WBZ10:WBZ154 WLV10:WLV154 WVR10:WVR154 J65546:J65690 JF65546:JF65690 TB65546:TB65690 ACX65546:ACX65690 AMT65546:AMT65690 AWP65546:AWP65690 BGL65546:BGL65690 BQH65546:BQH65690 CAD65546:CAD65690 CJZ65546:CJZ65690 CTV65546:CTV65690 DDR65546:DDR65690 DNN65546:DNN65690 DXJ65546:DXJ65690 EHF65546:EHF65690 ERB65546:ERB65690 FAX65546:FAX65690 FKT65546:FKT65690 FUP65546:FUP65690 GEL65546:GEL65690 GOH65546:GOH65690 GYD65546:GYD65690 HHZ65546:HHZ65690 HRV65546:HRV65690 IBR65546:IBR65690 ILN65546:ILN65690 IVJ65546:IVJ65690 JFF65546:JFF65690 JPB65546:JPB65690 JYX65546:JYX65690 KIT65546:KIT65690 KSP65546:KSP65690 LCL65546:LCL65690 LMH65546:LMH65690 LWD65546:LWD65690 MFZ65546:MFZ65690 MPV65546:MPV65690 MZR65546:MZR65690 NJN65546:NJN65690 NTJ65546:NTJ65690 ODF65546:ODF65690 ONB65546:ONB65690 OWX65546:OWX65690 PGT65546:PGT65690 PQP65546:PQP65690 QAL65546:QAL65690 QKH65546:QKH65690 QUD65546:QUD65690 RDZ65546:RDZ65690 RNV65546:RNV65690 RXR65546:RXR65690 SHN65546:SHN65690 SRJ65546:SRJ65690 TBF65546:TBF65690 TLB65546:TLB65690 TUX65546:TUX65690 UET65546:UET65690 UOP65546:UOP65690 UYL65546:UYL65690 VIH65546:VIH65690 VSD65546:VSD65690 WBZ65546:WBZ65690 WLV65546:WLV65690 WVR65546:WVR65690 J131082:J131226 JF131082:JF131226 TB131082:TB131226 ACX131082:ACX131226 AMT131082:AMT131226 AWP131082:AWP131226 BGL131082:BGL131226 BQH131082:BQH131226 CAD131082:CAD131226 CJZ131082:CJZ131226 CTV131082:CTV131226 DDR131082:DDR131226 DNN131082:DNN131226 DXJ131082:DXJ131226 EHF131082:EHF131226 ERB131082:ERB131226 FAX131082:FAX131226 FKT131082:FKT131226 FUP131082:FUP131226 GEL131082:GEL131226 GOH131082:GOH131226 GYD131082:GYD131226 HHZ131082:HHZ131226 HRV131082:HRV131226 IBR131082:IBR131226 ILN131082:ILN131226 IVJ131082:IVJ131226 JFF131082:JFF131226 JPB131082:JPB131226 JYX131082:JYX131226 KIT131082:KIT131226 KSP131082:KSP131226 LCL131082:LCL131226 LMH131082:LMH131226 LWD131082:LWD131226 MFZ131082:MFZ131226 MPV131082:MPV131226 MZR131082:MZR131226 NJN131082:NJN131226 NTJ131082:NTJ131226 ODF131082:ODF131226 ONB131082:ONB131226 OWX131082:OWX131226 PGT131082:PGT131226 PQP131082:PQP131226 QAL131082:QAL131226 QKH131082:QKH131226 QUD131082:QUD131226 RDZ131082:RDZ131226 RNV131082:RNV131226 RXR131082:RXR131226 SHN131082:SHN131226 SRJ131082:SRJ131226 TBF131082:TBF131226 TLB131082:TLB131226 TUX131082:TUX131226 UET131082:UET131226 UOP131082:UOP131226 UYL131082:UYL131226 VIH131082:VIH131226 VSD131082:VSD131226 WBZ131082:WBZ131226 WLV131082:WLV131226 WVR131082:WVR131226 J196618:J196762 JF196618:JF196762 TB196618:TB196762 ACX196618:ACX196762 AMT196618:AMT196762 AWP196618:AWP196762 BGL196618:BGL196762 BQH196618:BQH196762 CAD196618:CAD196762 CJZ196618:CJZ196762 CTV196618:CTV196762 DDR196618:DDR196762 DNN196618:DNN196762 DXJ196618:DXJ196762 EHF196618:EHF196762 ERB196618:ERB196762 FAX196618:FAX196762 FKT196618:FKT196762 FUP196618:FUP196762 GEL196618:GEL196762 GOH196618:GOH196762 GYD196618:GYD196762 HHZ196618:HHZ196762 HRV196618:HRV196762 IBR196618:IBR196762 ILN196618:ILN196762 IVJ196618:IVJ196762 JFF196618:JFF196762 JPB196618:JPB196762 JYX196618:JYX196762 KIT196618:KIT196762 KSP196618:KSP196762 LCL196618:LCL196762 LMH196618:LMH196762 LWD196618:LWD196762 MFZ196618:MFZ196762 MPV196618:MPV196762 MZR196618:MZR196762 NJN196618:NJN196762 NTJ196618:NTJ196762 ODF196618:ODF196762 ONB196618:ONB196762 OWX196618:OWX196762 PGT196618:PGT196762 PQP196618:PQP196762 QAL196618:QAL196762 QKH196618:QKH196762 QUD196618:QUD196762 RDZ196618:RDZ196762 RNV196618:RNV196762 RXR196618:RXR196762 SHN196618:SHN196762 SRJ196618:SRJ196762 TBF196618:TBF196762 TLB196618:TLB196762 TUX196618:TUX196762 UET196618:UET196762 UOP196618:UOP196762 UYL196618:UYL196762 VIH196618:VIH196762 VSD196618:VSD196762 WBZ196618:WBZ196762 WLV196618:WLV196762 WVR196618:WVR196762 J262154:J262298 JF262154:JF262298 TB262154:TB262298 ACX262154:ACX262298 AMT262154:AMT262298 AWP262154:AWP262298 BGL262154:BGL262298 BQH262154:BQH262298 CAD262154:CAD262298 CJZ262154:CJZ262298 CTV262154:CTV262298 DDR262154:DDR262298 DNN262154:DNN262298 DXJ262154:DXJ262298 EHF262154:EHF262298 ERB262154:ERB262298 FAX262154:FAX262298 FKT262154:FKT262298 FUP262154:FUP262298 GEL262154:GEL262298 GOH262154:GOH262298 GYD262154:GYD262298 HHZ262154:HHZ262298 HRV262154:HRV262298 IBR262154:IBR262298 ILN262154:ILN262298 IVJ262154:IVJ262298 JFF262154:JFF262298 JPB262154:JPB262298 JYX262154:JYX262298 KIT262154:KIT262298 KSP262154:KSP262298 LCL262154:LCL262298 LMH262154:LMH262298 LWD262154:LWD262298 MFZ262154:MFZ262298 MPV262154:MPV262298 MZR262154:MZR262298 NJN262154:NJN262298 NTJ262154:NTJ262298 ODF262154:ODF262298 ONB262154:ONB262298 OWX262154:OWX262298 PGT262154:PGT262298 PQP262154:PQP262298 QAL262154:QAL262298 QKH262154:QKH262298 QUD262154:QUD262298 RDZ262154:RDZ262298 RNV262154:RNV262298 RXR262154:RXR262298 SHN262154:SHN262298 SRJ262154:SRJ262298 TBF262154:TBF262298 TLB262154:TLB262298 TUX262154:TUX262298 UET262154:UET262298 UOP262154:UOP262298 UYL262154:UYL262298 VIH262154:VIH262298 VSD262154:VSD262298 WBZ262154:WBZ262298 WLV262154:WLV262298 WVR262154:WVR262298 J327690:J327834 JF327690:JF327834 TB327690:TB327834 ACX327690:ACX327834 AMT327690:AMT327834 AWP327690:AWP327834 BGL327690:BGL327834 BQH327690:BQH327834 CAD327690:CAD327834 CJZ327690:CJZ327834 CTV327690:CTV327834 DDR327690:DDR327834 DNN327690:DNN327834 DXJ327690:DXJ327834 EHF327690:EHF327834 ERB327690:ERB327834 FAX327690:FAX327834 FKT327690:FKT327834 FUP327690:FUP327834 GEL327690:GEL327834 GOH327690:GOH327834 GYD327690:GYD327834 HHZ327690:HHZ327834 HRV327690:HRV327834 IBR327690:IBR327834 ILN327690:ILN327834 IVJ327690:IVJ327834 JFF327690:JFF327834 JPB327690:JPB327834 JYX327690:JYX327834 KIT327690:KIT327834 KSP327690:KSP327834 LCL327690:LCL327834 LMH327690:LMH327834 LWD327690:LWD327834 MFZ327690:MFZ327834 MPV327690:MPV327834 MZR327690:MZR327834 NJN327690:NJN327834 NTJ327690:NTJ327834 ODF327690:ODF327834 ONB327690:ONB327834 OWX327690:OWX327834 PGT327690:PGT327834 PQP327690:PQP327834 QAL327690:QAL327834 QKH327690:QKH327834 QUD327690:QUD327834 RDZ327690:RDZ327834 RNV327690:RNV327834 RXR327690:RXR327834 SHN327690:SHN327834 SRJ327690:SRJ327834 TBF327690:TBF327834 TLB327690:TLB327834 TUX327690:TUX327834 UET327690:UET327834 UOP327690:UOP327834 UYL327690:UYL327834 VIH327690:VIH327834 VSD327690:VSD327834 WBZ327690:WBZ327834 WLV327690:WLV327834 WVR327690:WVR327834 J393226:J393370 JF393226:JF393370 TB393226:TB393370 ACX393226:ACX393370 AMT393226:AMT393370 AWP393226:AWP393370 BGL393226:BGL393370 BQH393226:BQH393370 CAD393226:CAD393370 CJZ393226:CJZ393370 CTV393226:CTV393370 DDR393226:DDR393370 DNN393226:DNN393370 DXJ393226:DXJ393370 EHF393226:EHF393370 ERB393226:ERB393370 FAX393226:FAX393370 FKT393226:FKT393370 FUP393226:FUP393370 GEL393226:GEL393370 GOH393226:GOH393370 GYD393226:GYD393370 HHZ393226:HHZ393370 HRV393226:HRV393370 IBR393226:IBR393370 ILN393226:ILN393370 IVJ393226:IVJ393370 JFF393226:JFF393370 JPB393226:JPB393370 JYX393226:JYX393370 KIT393226:KIT393370 KSP393226:KSP393370 LCL393226:LCL393370 LMH393226:LMH393370 LWD393226:LWD393370 MFZ393226:MFZ393370 MPV393226:MPV393370 MZR393226:MZR393370 NJN393226:NJN393370 NTJ393226:NTJ393370 ODF393226:ODF393370 ONB393226:ONB393370 OWX393226:OWX393370 PGT393226:PGT393370 PQP393226:PQP393370 QAL393226:QAL393370 QKH393226:QKH393370 QUD393226:QUD393370 RDZ393226:RDZ393370 RNV393226:RNV393370 RXR393226:RXR393370 SHN393226:SHN393370 SRJ393226:SRJ393370 TBF393226:TBF393370 TLB393226:TLB393370 TUX393226:TUX393370 UET393226:UET393370 UOP393226:UOP393370 UYL393226:UYL393370 VIH393226:VIH393370 VSD393226:VSD393370 WBZ393226:WBZ393370 WLV393226:WLV393370 WVR393226:WVR393370 J458762:J458906 JF458762:JF458906 TB458762:TB458906 ACX458762:ACX458906 AMT458762:AMT458906 AWP458762:AWP458906 BGL458762:BGL458906 BQH458762:BQH458906 CAD458762:CAD458906 CJZ458762:CJZ458906 CTV458762:CTV458906 DDR458762:DDR458906 DNN458762:DNN458906 DXJ458762:DXJ458906 EHF458762:EHF458906 ERB458762:ERB458906 FAX458762:FAX458906 FKT458762:FKT458906 FUP458762:FUP458906 GEL458762:GEL458906 GOH458762:GOH458906 GYD458762:GYD458906 HHZ458762:HHZ458906 HRV458762:HRV458906 IBR458762:IBR458906 ILN458762:ILN458906 IVJ458762:IVJ458906 JFF458762:JFF458906 JPB458762:JPB458906 JYX458762:JYX458906 KIT458762:KIT458906 KSP458762:KSP458906 LCL458762:LCL458906 LMH458762:LMH458906 LWD458762:LWD458906 MFZ458762:MFZ458906 MPV458762:MPV458906 MZR458762:MZR458906 NJN458762:NJN458906 NTJ458762:NTJ458906 ODF458762:ODF458906 ONB458762:ONB458906 OWX458762:OWX458906 PGT458762:PGT458906 PQP458762:PQP458906 QAL458762:QAL458906 QKH458762:QKH458906 QUD458762:QUD458906 RDZ458762:RDZ458906 RNV458762:RNV458906 RXR458762:RXR458906 SHN458762:SHN458906 SRJ458762:SRJ458906 TBF458762:TBF458906 TLB458762:TLB458906 TUX458762:TUX458906 UET458762:UET458906 UOP458762:UOP458906 UYL458762:UYL458906 VIH458762:VIH458906 VSD458762:VSD458906 WBZ458762:WBZ458906 WLV458762:WLV458906 WVR458762:WVR458906 J524298:J524442 JF524298:JF524442 TB524298:TB524442 ACX524298:ACX524442 AMT524298:AMT524442 AWP524298:AWP524442 BGL524298:BGL524442 BQH524298:BQH524442 CAD524298:CAD524442 CJZ524298:CJZ524442 CTV524298:CTV524442 DDR524298:DDR524442 DNN524298:DNN524442 DXJ524298:DXJ524442 EHF524298:EHF524442 ERB524298:ERB524442 FAX524298:FAX524442 FKT524298:FKT524442 FUP524298:FUP524442 GEL524298:GEL524442 GOH524298:GOH524442 GYD524298:GYD524442 HHZ524298:HHZ524442 HRV524298:HRV524442 IBR524298:IBR524442 ILN524298:ILN524442 IVJ524298:IVJ524442 JFF524298:JFF524442 JPB524298:JPB524442 JYX524298:JYX524442 KIT524298:KIT524442 KSP524298:KSP524442 LCL524298:LCL524442 LMH524298:LMH524442 LWD524298:LWD524442 MFZ524298:MFZ524442 MPV524298:MPV524442 MZR524298:MZR524442 NJN524298:NJN524442 NTJ524298:NTJ524442 ODF524298:ODF524442 ONB524298:ONB524442 OWX524298:OWX524442 PGT524298:PGT524442 PQP524298:PQP524442 QAL524298:QAL524442 QKH524298:QKH524442 QUD524298:QUD524442 RDZ524298:RDZ524442 RNV524298:RNV524442 RXR524298:RXR524442 SHN524298:SHN524442 SRJ524298:SRJ524442 TBF524298:TBF524442 TLB524298:TLB524442 TUX524298:TUX524442 UET524298:UET524442 UOP524298:UOP524442 UYL524298:UYL524442 VIH524298:VIH524442 VSD524298:VSD524442 WBZ524298:WBZ524442 WLV524298:WLV524442 WVR524298:WVR524442 J589834:J589978 JF589834:JF589978 TB589834:TB589978 ACX589834:ACX589978 AMT589834:AMT589978 AWP589834:AWP589978 BGL589834:BGL589978 BQH589834:BQH589978 CAD589834:CAD589978 CJZ589834:CJZ589978 CTV589834:CTV589978 DDR589834:DDR589978 DNN589834:DNN589978 DXJ589834:DXJ589978 EHF589834:EHF589978 ERB589834:ERB589978 FAX589834:FAX589978 FKT589834:FKT589978 FUP589834:FUP589978 GEL589834:GEL589978 GOH589834:GOH589978 GYD589834:GYD589978 HHZ589834:HHZ589978 HRV589834:HRV589978 IBR589834:IBR589978 ILN589834:ILN589978 IVJ589834:IVJ589978 JFF589834:JFF589978 JPB589834:JPB589978 JYX589834:JYX589978 KIT589834:KIT589978 KSP589834:KSP589978 LCL589834:LCL589978 LMH589834:LMH589978 LWD589834:LWD589978 MFZ589834:MFZ589978 MPV589834:MPV589978 MZR589834:MZR589978 NJN589834:NJN589978 NTJ589834:NTJ589978 ODF589834:ODF589978 ONB589834:ONB589978 OWX589834:OWX589978 PGT589834:PGT589978 PQP589834:PQP589978 QAL589834:QAL589978 QKH589834:QKH589978 QUD589834:QUD589978 RDZ589834:RDZ589978 RNV589834:RNV589978 RXR589834:RXR589978 SHN589834:SHN589978 SRJ589834:SRJ589978 TBF589834:TBF589978 TLB589834:TLB589978 TUX589834:TUX589978 UET589834:UET589978 UOP589834:UOP589978 UYL589834:UYL589978 VIH589834:VIH589978 VSD589834:VSD589978 WBZ589834:WBZ589978 WLV589834:WLV589978 WVR589834:WVR589978 J655370:J655514 JF655370:JF655514 TB655370:TB655514 ACX655370:ACX655514 AMT655370:AMT655514 AWP655370:AWP655514 BGL655370:BGL655514 BQH655370:BQH655514 CAD655370:CAD655514 CJZ655370:CJZ655514 CTV655370:CTV655514 DDR655370:DDR655514 DNN655370:DNN655514 DXJ655370:DXJ655514 EHF655370:EHF655514 ERB655370:ERB655514 FAX655370:FAX655514 FKT655370:FKT655514 FUP655370:FUP655514 GEL655370:GEL655514 GOH655370:GOH655514 GYD655370:GYD655514 HHZ655370:HHZ655514 HRV655370:HRV655514 IBR655370:IBR655514 ILN655370:ILN655514 IVJ655370:IVJ655514 JFF655370:JFF655514 JPB655370:JPB655514 JYX655370:JYX655514 KIT655370:KIT655514 KSP655370:KSP655514 LCL655370:LCL655514 LMH655370:LMH655514 LWD655370:LWD655514 MFZ655370:MFZ655514 MPV655370:MPV655514 MZR655370:MZR655514 NJN655370:NJN655514 NTJ655370:NTJ655514 ODF655370:ODF655514 ONB655370:ONB655514 OWX655370:OWX655514 PGT655370:PGT655514 PQP655370:PQP655514 QAL655370:QAL655514 QKH655370:QKH655514 QUD655370:QUD655514 RDZ655370:RDZ655514 RNV655370:RNV655514 RXR655370:RXR655514 SHN655370:SHN655514 SRJ655370:SRJ655514 TBF655370:TBF655514 TLB655370:TLB655514 TUX655370:TUX655514 UET655370:UET655514 UOP655370:UOP655514 UYL655370:UYL655514 VIH655370:VIH655514 VSD655370:VSD655514 WBZ655370:WBZ655514 WLV655370:WLV655514 WVR655370:WVR655514 J720906:J721050 JF720906:JF721050 TB720906:TB721050 ACX720906:ACX721050 AMT720906:AMT721050 AWP720906:AWP721050 BGL720906:BGL721050 BQH720906:BQH721050 CAD720906:CAD721050 CJZ720906:CJZ721050 CTV720906:CTV721050 DDR720906:DDR721050 DNN720906:DNN721050 DXJ720906:DXJ721050 EHF720906:EHF721050 ERB720906:ERB721050 FAX720906:FAX721050 FKT720906:FKT721050 FUP720906:FUP721050 GEL720906:GEL721050 GOH720906:GOH721050 GYD720906:GYD721050 HHZ720906:HHZ721050 HRV720906:HRV721050 IBR720906:IBR721050 ILN720906:ILN721050 IVJ720906:IVJ721050 JFF720906:JFF721050 JPB720906:JPB721050 JYX720906:JYX721050 KIT720906:KIT721050 KSP720906:KSP721050 LCL720906:LCL721050 LMH720906:LMH721050 LWD720906:LWD721050 MFZ720906:MFZ721050 MPV720906:MPV721050 MZR720906:MZR721050 NJN720906:NJN721050 NTJ720906:NTJ721050 ODF720906:ODF721050 ONB720906:ONB721050 OWX720906:OWX721050 PGT720906:PGT721050 PQP720906:PQP721050 QAL720906:QAL721050 QKH720906:QKH721050 QUD720906:QUD721050 RDZ720906:RDZ721050 RNV720906:RNV721050 RXR720906:RXR721050 SHN720906:SHN721050 SRJ720906:SRJ721050 TBF720906:TBF721050 TLB720906:TLB721050 TUX720906:TUX721050 UET720906:UET721050 UOP720906:UOP721050 UYL720906:UYL721050 VIH720906:VIH721050 VSD720906:VSD721050 WBZ720906:WBZ721050 WLV720906:WLV721050 WVR720906:WVR721050 J786442:J786586 JF786442:JF786586 TB786442:TB786586 ACX786442:ACX786586 AMT786442:AMT786586 AWP786442:AWP786586 BGL786442:BGL786586 BQH786442:BQH786586 CAD786442:CAD786586 CJZ786442:CJZ786586 CTV786442:CTV786586 DDR786442:DDR786586 DNN786442:DNN786586 DXJ786442:DXJ786586 EHF786442:EHF786586 ERB786442:ERB786586 FAX786442:FAX786586 FKT786442:FKT786586 FUP786442:FUP786586 GEL786442:GEL786586 GOH786442:GOH786586 GYD786442:GYD786586 HHZ786442:HHZ786586 HRV786442:HRV786586 IBR786442:IBR786586 ILN786442:ILN786586 IVJ786442:IVJ786586 JFF786442:JFF786586 JPB786442:JPB786586 JYX786442:JYX786586 KIT786442:KIT786586 KSP786442:KSP786586 LCL786442:LCL786586 LMH786442:LMH786586 LWD786442:LWD786586 MFZ786442:MFZ786586 MPV786442:MPV786586 MZR786442:MZR786586 NJN786442:NJN786586 NTJ786442:NTJ786586 ODF786442:ODF786586 ONB786442:ONB786586 OWX786442:OWX786586 PGT786442:PGT786586 PQP786442:PQP786586 QAL786442:QAL786586 QKH786442:QKH786586 QUD786442:QUD786586 RDZ786442:RDZ786586 RNV786442:RNV786586 RXR786442:RXR786586 SHN786442:SHN786586 SRJ786442:SRJ786586 TBF786442:TBF786586 TLB786442:TLB786586 TUX786442:TUX786586 UET786442:UET786586 UOP786442:UOP786586 UYL786442:UYL786586 VIH786442:VIH786586 VSD786442:VSD786586 WBZ786442:WBZ786586 WLV786442:WLV786586 WVR786442:WVR786586 J851978:J852122 JF851978:JF852122 TB851978:TB852122 ACX851978:ACX852122 AMT851978:AMT852122 AWP851978:AWP852122 BGL851978:BGL852122 BQH851978:BQH852122 CAD851978:CAD852122 CJZ851978:CJZ852122 CTV851978:CTV852122 DDR851978:DDR852122 DNN851978:DNN852122 DXJ851978:DXJ852122 EHF851978:EHF852122 ERB851978:ERB852122 FAX851978:FAX852122 FKT851978:FKT852122 FUP851978:FUP852122 GEL851978:GEL852122 GOH851978:GOH852122 GYD851978:GYD852122 HHZ851978:HHZ852122 HRV851978:HRV852122 IBR851978:IBR852122 ILN851978:ILN852122 IVJ851978:IVJ852122 JFF851978:JFF852122 JPB851978:JPB852122 JYX851978:JYX852122 KIT851978:KIT852122 KSP851978:KSP852122 LCL851978:LCL852122 LMH851978:LMH852122 LWD851978:LWD852122 MFZ851978:MFZ852122 MPV851978:MPV852122 MZR851978:MZR852122 NJN851978:NJN852122 NTJ851978:NTJ852122 ODF851978:ODF852122 ONB851978:ONB852122 OWX851978:OWX852122 PGT851978:PGT852122 PQP851978:PQP852122 QAL851978:QAL852122 QKH851978:QKH852122 QUD851978:QUD852122 RDZ851978:RDZ852122 RNV851978:RNV852122 RXR851978:RXR852122 SHN851978:SHN852122 SRJ851978:SRJ852122 TBF851978:TBF852122 TLB851978:TLB852122 TUX851978:TUX852122 UET851978:UET852122 UOP851978:UOP852122 UYL851978:UYL852122 VIH851978:VIH852122 VSD851978:VSD852122 WBZ851978:WBZ852122 WLV851978:WLV852122 WVR851978:WVR852122 J917514:J917658 JF917514:JF917658 TB917514:TB917658 ACX917514:ACX917658 AMT917514:AMT917658 AWP917514:AWP917658 BGL917514:BGL917658 BQH917514:BQH917658 CAD917514:CAD917658 CJZ917514:CJZ917658 CTV917514:CTV917658 DDR917514:DDR917658 DNN917514:DNN917658 DXJ917514:DXJ917658 EHF917514:EHF917658 ERB917514:ERB917658 FAX917514:FAX917658 FKT917514:FKT917658 FUP917514:FUP917658 GEL917514:GEL917658 GOH917514:GOH917658 GYD917514:GYD917658 HHZ917514:HHZ917658 HRV917514:HRV917658 IBR917514:IBR917658 ILN917514:ILN917658 IVJ917514:IVJ917658 JFF917514:JFF917658 JPB917514:JPB917658 JYX917514:JYX917658 KIT917514:KIT917658 KSP917514:KSP917658 LCL917514:LCL917658 LMH917514:LMH917658 LWD917514:LWD917658 MFZ917514:MFZ917658 MPV917514:MPV917658 MZR917514:MZR917658 NJN917514:NJN917658 NTJ917514:NTJ917658 ODF917514:ODF917658 ONB917514:ONB917658 OWX917514:OWX917658 PGT917514:PGT917658 PQP917514:PQP917658 QAL917514:QAL917658 QKH917514:QKH917658 QUD917514:QUD917658 RDZ917514:RDZ917658 RNV917514:RNV917658 RXR917514:RXR917658 SHN917514:SHN917658 SRJ917514:SRJ917658 TBF917514:TBF917658 TLB917514:TLB917658 TUX917514:TUX917658 UET917514:UET917658 UOP917514:UOP917658 UYL917514:UYL917658 VIH917514:VIH917658 VSD917514:VSD917658 WBZ917514:WBZ917658 WLV917514:WLV917658 WVR917514:WVR917658 J983050:J983194 JF983050:JF983194 TB983050:TB983194 ACX983050:ACX983194 AMT983050:AMT983194 AWP983050:AWP983194 BGL983050:BGL983194 BQH983050:BQH983194 CAD983050:CAD983194 CJZ983050:CJZ983194 CTV983050:CTV983194 DDR983050:DDR983194 DNN983050:DNN983194 DXJ983050:DXJ983194 EHF983050:EHF983194 ERB983050:ERB983194 FAX983050:FAX983194 FKT983050:FKT983194 FUP983050:FUP983194 GEL983050:GEL983194 GOH983050:GOH983194 GYD983050:GYD983194 HHZ983050:HHZ983194 HRV983050:HRV983194 IBR983050:IBR983194 ILN983050:ILN983194 IVJ983050:IVJ983194 JFF983050:JFF983194 JPB983050:JPB983194 JYX983050:JYX983194 KIT983050:KIT983194 KSP983050:KSP983194 LCL983050:LCL983194 LMH983050:LMH983194 LWD983050:LWD983194 MFZ983050:MFZ983194 MPV983050:MPV983194 MZR983050:MZR983194 NJN983050:NJN983194 NTJ983050:NTJ983194 ODF983050:ODF983194 ONB983050:ONB983194 OWX983050:OWX983194 PGT983050:PGT983194 PQP983050:PQP983194 QAL983050:QAL983194 QKH983050:QKH983194 QUD983050:QUD983194 RDZ983050:RDZ983194 RNV983050:RNV983194 RXR983050:RXR983194 SHN983050:SHN983194 SRJ983050:SRJ983194 TBF983050:TBF983194 TLB983050:TLB983194 TUX983050:TUX983194 UET983050:UET983194 UOP983050:UOP983194 UYL983050:UYL983194 VIH983050:VIH983194 VSD983050:VSD983194 WBZ983050:WBZ983194 WLV983050:WLV983194 WVR983050:WVR983194 G10:G154 JC10:JC154 SY10:SY154 ACU10:ACU154 AMQ10:AMQ154 AWM10:AWM154 BGI10:BGI154 BQE10:BQE154 CAA10:CAA154 CJW10:CJW154 CTS10:CTS154 DDO10:DDO154 DNK10:DNK154 DXG10:DXG154 EHC10:EHC154 EQY10:EQY154 FAU10:FAU154 FKQ10:FKQ154 FUM10:FUM154 GEI10:GEI154 GOE10:GOE154 GYA10:GYA154 HHW10:HHW154 HRS10:HRS154 IBO10:IBO154 ILK10:ILK154 IVG10:IVG154 JFC10:JFC154 JOY10:JOY154 JYU10:JYU154 KIQ10:KIQ154 KSM10:KSM154 LCI10:LCI154 LME10:LME154 LWA10:LWA154 MFW10:MFW154 MPS10:MPS154 MZO10:MZO154 NJK10:NJK154 NTG10:NTG154 ODC10:ODC154 OMY10:OMY154 OWU10:OWU154 PGQ10:PGQ154 PQM10:PQM154 QAI10:QAI154 QKE10:QKE154 QUA10:QUA154 RDW10:RDW154 RNS10:RNS154 RXO10:RXO154 SHK10:SHK154 SRG10:SRG154 TBC10:TBC154 TKY10:TKY154 TUU10:TUU154 UEQ10:UEQ154 UOM10:UOM154 UYI10:UYI154 VIE10:VIE154 VSA10:VSA154 WBW10:WBW154 WLS10:WLS154 WVO10:WVO154 G65546:G65690 JC65546:JC65690 SY65546:SY65690 ACU65546:ACU65690 AMQ65546:AMQ65690 AWM65546:AWM65690 BGI65546:BGI65690 BQE65546:BQE65690 CAA65546:CAA65690 CJW65546:CJW65690 CTS65546:CTS65690 DDO65546:DDO65690 DNK65546:DNK65690 DXG65546:DXG65690 EHC65546:EHC65690 EQY65546:EQY65690 FAU65546:FAU65690 FKQ65546:FKQ65690 FUM65546:FUM65690 GEI65546:GEI65690 GOE65546:GOE65690 GYA65546:GYA65690 HHW65546:HHW65690 HRS65546:HRS65690 IBO65546:IBO65690 ILK65546:ILK65690 IVG65546:IVG65690 JFC65546:JFC65690 JOY65546:JOY65690 JYU65546:JYU65690 KIQ65546:KIQ65690 KSM65546:KSM65690 LCI65546:LCI65690 LME65546:LME65690 LWA65546:LWA65690 MFW65546:MFW65690 MPS65546:MPS65690 MZO65546:MZO65690 NJK65546:NJK65690 NTG65546:NTG65690 ODC65546:ODC65690 OMY65546:OMY65690 OWU65546:OWU65690 PGQ65546:PGQ65690 PQM65546:PQM65690 QAI65546:QAI65690 QKE65546:QKE65690 QUA65546:QUA65690 RDW65546:RDW65690 RNS65546:RNS65690 RXO65546:RXO65690 SHK65546:SHK65690 SRG65546:SRG65690 TBC65546:TBC65690 TKY65546:TKY65690 TUU65546:TUU65690 UEQ65546:UEQ65690 UOM65546:UOM65690 UYI65546:UYI65690 VIE65546:VIE65690 VSA65546:VSA65690 WBW65546:WBW65690 WLS65546:WLS65690 WVO65546:WVO65690 G131082:G131226 JC131082:JC131226 SY131082:SY131226 ACU131082:ACU131226 AMQ131082:AMQ131226 AWM131082:AWM131226 BGI131082:BGI131226 BQE131082:BQE131226 CAA131082:CAA131226 CJW131082:CJW131226 CTS131082:CTS131226 DDO131082:DDO131226 DNK131082:DNK131226 DXG131082:DXG131226 EHC131082:EHC131226 EQY131082:EQY131226 FAU131082:FAU131226 FKQ131082:FKQ131226 FUM131082:FUM131226 GEI131082:GEI131226 GOE131082:GOE131226 GYA131082:GYA131226 HHW131082:HHW131226 HRS131082:HRS131226 IBO131082:IBO131226 ILK131082:ILK131226 IVG131082:IVG131226 JFC131082:JFC131226 JOY131082:JOY131226 JYU131082:JYU131226 KIQ131082:KIQ131226 KSM131082:KSM131226 LCI131082:LCI131226 LME131082:LME131226 LWA131082:LWA131226 MFW131082:MFW131226 MPS131082:MPS131226 MZO131082:MZO131226 NJK131082:NJK131226 NTG131082:NTG131226 ODC131082:ODC131226 OMY131082:OMY131226 OWU131082:OWU131226 PGQ131082:PGQ131226 PQM131082:PQM131226 QAI131082:QAI131226 QKE131082:QKE131226 QUA131082:QUA131226 RDW131082:RDW131226 RNS131082:RNS131226 RXO131082:RXO131226 SHK131082:SHK131226 SRG131082:SRG131226 TBC131082:TBC131226 TKY131082:TKY131226 TUU131082:TUU131226 UEQ131082:UEQ131226 UOM131082:UOM131226 UYI131082:UYI131226 VIE131082:VIE131226 VSA131082:VSA131226 WBW131082:WBW131226 WLS131082:WLS131226 WVO131082:WVO131226 G196618:G196762 JC196618:JC196762 SY196618:SY196762 ACU196618:ACU196762 AMQ196618:AMQ196762 AWM196618:AWM196762 BGI196618:BGI196762 BQE196618:BQE196762 CAA196618:CAA196762 CJW196618:CJW196762 CTS196618:CTS196762 DDO196618:DDO196762 DNK196618:DNK196762 DXG196618:DXG196762 EHC196618:EHC196762 EQY196618:EQY196762 FAU196618:FAU196762 FKQ196618:FKQ196762 FUM196618:FUM196762 GEI196618:GEI196762 GOE196618:GOE196762 GYA196618:GYA196762 HHW196618:HHW196762 HRS196618:HRS196762 IBO196618:IBO196762 ILK196618:ILK196762 IVG196618:IVG196762 JFC196618:JFC196762 JOY196618:JOY196762 JYU196618:JYU196762 KIQ196618:KIQ196762 KSM196618:KSM196762 LCI196618:LCI196762 LME196618:LME196762 LWA196618:LWA196762 MFW196618:MFW196762 MPS196618:MPS196762 MZO196618:MZO196762 NJK196618:NJK196762 NTG196618:NTG196762 ODC196618:ODC196762 OMY196618:OMY196762 OWU196618:OWU196762 PGQ196618:PGQ196762 PQM196618:PQM196762 QAI196618:QAI196762 QKE196618:QKE196762 QUA196618:QUA196762 RDW196618:RDW196762 RNS196618:RNS196762 RXO196618:RXO196762 SHK196618:SHK196762 SRG196618:SRG196762 TBC196618:TBC196762 TKY196618:TKY196762 TUU196618:TUU196762 UEQ196618:UEQ196762 UOM196618:UOM196762 UYI196618:UYI196762 VIE196618:VIE196762 VSA196618:VSA196762 WBW196618:WBW196762 WLS196618:WLS196762 WVO196618:WVO196762 G262154:G262298 JC262154:JC262298 SY262154:SY262298 ACU262154:ACU262298 AMQ262154:AMQ262298 AWM262154:AWM262298 BGI262154:BGI262298 BQE262154:BQE262298 CAA262154:CAA262298 CJW262154:CJW262298 CTS262154:CTS262298 DDO262154:DDO262298 DNK262154:DNK262298 DXG262154:DXG262298 EHC262154:EHC262298 EQY262154:EQY262298 FAU262154:FAU262298 FKQ262154:FKQ262298 FUM262154:FUM262298 GEI262154:GEI262298 GOE262154:GOE262298 GYA262154:GYA262298 HHW262154:HHW262298 HRS262154:HRS262298 IBO262154:IBO262298 ILK262154:ILK262298 IVG262154:IVG262298 JFC262154:JFC262298 JOY262154:JOY262298 JYU262154:JYU262298 KIQ262154:KIQ262298 KSM262154:KSM262298 LCI262154:LCI262298 LME262154:LME262298 LWA262154:LWA262298 MFW262154:MFW262298 MPS262154:MPS262298 MZO262154:MZO262298 NJK262154:NJK262298 NTG262154:NTG262298 ODC262154:ODC262298 OMY262154:OMY262298 OWU262154:OWU262298 PGQ262154:PGQ262298 PQM262154:PQM262298 QAI262154:QAI262298 QKE262154:QKE262298 QUA262154:QUA262298 RDW262154:RDW262298 RNS262154:RNS262298 RXO262154:RXO262298 SHK262154:SHK262298 SRG262154:SRG262298 TBC262154:TBC262298 TKY262154:TKY262298 TUU262154:TUU262298 UEQ262154:UEQ262298 UOM262154:UOM262298 UYI262154:UYI262298 VIE262154:VIE262298 VSA262154:VSA262298 WBW262154:WBW262298 WLS262154:WLS262298 WVO262154:WVO262298 G327690:G327834 JC327690:JC327834 SY327690:SY327834 ACU327690:ACU327834 AMQ327690:AMQ327834 AWM327690:AWM327834 BGI327690:BGI327834 BQE327690:BQE327834 CAA327690:CAA327834 CJW327690:CJW327834 CTS327690:CTS327834 DDO327690:DDO327834 DNK327690:DNK327834 DXG327690:DXG327834 EHC327690:EHC327834 EQY327690:EQY327834 FAU327690:FAU327834 FKQ327690:FKQ327834 FUM327690:FUM327834 GEI327690:GEI327834 GOE327690:GOE327834 GYA327690:GYA327834 HHW327690:HHW327834 HRS327690:HRS327834 IBO327690:IBO327834 ILK327690:ILK327834 IVG327690:IVG327834 JFC327690:JFC327834 JOY327690:JOY327834 JYU327690:JYU327834 KIQ327690:KIQ327834 KSM327690:KSM327834 LCI327690:LCI327834 LME327690:LME327834 LWA327690:LWA327834 MFW327690:MFW327834 MPS327690:MPS327834 MZO327690:MZO327834 NJK327690:NJK327834 NTG327690:NTG327834 ODC327690:ODC327834 OMY327690:OMY327834 OWU327690:OWU327834 PGQ327690:PGQ327834 PQM327690:PQM327834 QAI327690:QAI327834 QKE327690:QKE327834 QUA327690:QUA327834 RDW327690:RDW327834 RNS327690:RNS327834 RXO327690:RXO327834 SHK327690:SHK327834 SRG327690:SRG327834 TBC327690:TBC327834 TKY327690:TKY327834 TUU327690:TUU327834 UEQ327690:UEQ327834 UOM327690:UOM327834 UYI327690:UYI327834 VIE327690:VIE327834 VSA327690:VSA327834 WBW327690:WBW327834 WLS327690:WLS327834 WVO327690:WVO327834 G393226:G393370 JC393226:JC393370 SY393226:SY393370 ACU393226:ACU393370 AMQ393226:AMQ393370 AWM393226:AWM393370 BGI393226:BGI393370 BQE393226:BQE393370 CAA393226:CAA393370 CJW393226:CJW393370 CTS393226:CTS393370 DDO393226:DDO393370 DNK393226:DNK393370 DXG393226:DXG393370 EHC393226:EHC393370 EQY393226:EQY393370 FAU393226:FAU393370 FKQ393226:FKQ393370 FUM393226:FUM393370 GEI393226:GEI393370 GOE393226:GOE393370 GYA393226:GYA393370 HHW393226:HHW393370 HRS393226:HRS393370 IBO393226:IBO393370 ILK393226:ILK393370 IVG393226:IVG393370 JFC393226:JFC393370 JOY393226:JOY393370 JYU393226:JYU393370 KIQ393226:KIQ393370 KSM393226:KSM393370 LCI393226:LCI393370 LME393226:LME393370 LWA393226:LWA393370 MFW393226:MFW393370 MPS393226:MPS393370 MZO393226:MZO393370 NJK393226:NJK393370 NTG393226:NTG393370 ODC393226:ODC393370 OMY393226:OMY393370 OWU393226:OWU393370 PGQ393226:PGQ393370 PQM393226:PQM393370 QAI393226:QAI393370 QKE393226:QKE393370 QUA393226:QUA393370 RDW393226:RDW393370 RNS393226:RNS393370 RXO393226:RXO393370 SHK393226:SHK393370 SRG393226:SRG393370 TBC393226:TBC393370 TKY393226:TKY393370 TUU393226:TUU393370 UEQ393226:UEQ393370 UOM393226:UOM393370 UYI393226:UYI393370 VIE393226:VIE393370 VSA393226:VSA393370 WBW393226:WBW393370 WLS393226:WLS393370 WVO393226:WVO393370 G458762:G458906 JC458762:JC458906 SY458762:SY458906 ACU458762:ACU458906 AMQ458762:AMQ458906 AWM458762:AWM458906 BGI458762:BGI458906 BQE458762:BQE458906 CAA458762:CAA458906 CJW458762:CJW458906 CTS458762:CTS458906 DDO458762:DDO458906 DNK458762:DNK458906 DXG458762:DXG458906 EHC458762:EHC458906 EQY458762:EQY458906 FAU458762:FAU458906 FKQ458762:FKQ458906 FUM458762:FUM458906 GEI458762:GEI458906 GOE458762:GOE458906 GYA458762:GYA458906 HHW458762:HHW458906 HRS458762:HRS458906 IBO458762:IBO458906 ILK458762:ILK458906 IVG458762:IVG458906 JFC458762:JFC458906 JOY458762:JOY458906 JYU458762:JYU458906 KIQ458762:KIQ458906 KSM458762:KSM458906 LCI458762:LCI458906 LME458762:LME458906 LWA458762:LWA458906 MFW458762:MFW458906 MPS458762:MPS458906 MZO458762:MZO458906 NJK458762:NJK458906 NTG458762:NTG458906 ODC458762:ODC458906 OMY458762:OMY458906 OWU458762:OWU458906 PGQ458762:PGQ458906 PQM458762:PQM458906 QAI458762:QAI458906 QKE458762:QKE458906 QUA458762:QUA458906 RDW458762:RDW458906 RNS458762:RNS458906 RXO458762:RXO458906 SHK458762:SHK458906 SRG458762:SRG458906 TBC458762:TBC458906 TKY458762:TKY458906 TUU458762:TUU458906 UEQ458762:UEQ458906 UOM458762:UOM458906 UYI458762:UYI458906 VIE458762:VIE458906 VSA458762:VSA458906 WBW458762:WBW458906 WLS458762:WLS458906 WVO458762:WVO458906 G524298:G524442 JC524298:JC524442 SY524298:SY524442 ACU524298:ACU524442 AMQ524298:AMQ524442 AWM524298:AWM524442 BGI524298:BGI524442 BQE524298:BQE524442 CAA524298:CAA524442 CJW524298:CJW524442 CTS524298:CTS524442 DDO524298:DDO524442 DNK524298:DNK524442 DXG524298:DXG524442 EHC524298:EHC524442 EQY524298:EQY524442 FAU524298:FAU524442 FKQ524298:FKQ524442 FUM524298:FUM524442 GEI524298:GEI524442 GOE524298:GOE524442 GYA524298:GYA524442 HHW524298:HHW524442 HRS524298:HRS524442 IBO524298:IBO524442 ILK524298:ILK524442 IVG524298:IVG524442 JFC524298:JFC524442 JOY524298:JOY524442 JYU524298:JYU524442 KIQ524298:KIQ524442 KSM524298:KSM524442 LCI524298:LCI524442 LME524298:LME524442 LWA524298:LWA524442 MFW524298:MFW524442 MPS524298:MPS524442 MZO524298:MZO524442 NJK524298:NJK524442 NTG524298:NTG524442 ODC524298:ODC524442 OMY524298:OMY524442 OWU524298:OWU524442 PGQ524298:PGQ524442 PQM524298:PQM524442 QAI524298:QAI524442 QKE524298:QKE524442 QUA524298:QUA524442 RDW524298:RDW524442 RNS524298:RNS524442 RXO524298:RXO524442 SHK524298:SHK524442 SRG524298:SRG524442 TBC524298:TBC524442 TKY524298:TKY524442 TUU524298:TUU524442 UEQ524298:UEQ524442 UOM524298:UOM524442 UYI524298:UYI524442 VIE524298:VIE524442 VSA524298:VSA524442 WBW524298:WBW524442 WLS524298:WLS524442 WVO524298:WVO524442 G589834:G589978 JC589834:JC589978 SY589834:SY589978 ACU589834:ACU589978 AMQ589834:AMQ589978 AWM589834:AWM589978 BGI589834:BGI589978 BQE589834:BQE589978 CAA589834:CAA589978 CJW589834:CJW589978 CTS589834:CTS589978 DDO589834:DDO589978 DNK589834:DNK589978 DXG589834:DXG589978 EHC589834:EHC589978 EQY589834:EQY589978 FAU589834:FAU589978 FKQ589834:FKQ589978 FUM589834:FUM589978 GEI589834:GEI589978 GOE589834:GOE589978 GYA589834:GYA589978 HHW589834:HHW589978 HRS589834:HRS589978 IBO589834:IBO589978 ILK589834:ILK589978 IVG589834:IVG589978 JFC589834:JFC589978 JOY589834:JOY589978 JYU589834:JYU589978 KIQ589834:KIQ589978 KSM589834:KSM589978 LCI589834:LCI589978 LME589834:LME589978 LWA589834:LWA589978 MFW589834:MFW589978 MPS589834:MPS589978 MZO589834:MZO589978 NJK589834:NJK589978 NTG589834:NTG589978 ODC589834:ODC589978 OMY589834:OMY589978 OWU589834:OWU589978 PGQ589834:PGQ589978 PQM589834:PQM589978 QAI589834:QAI589978 QKE589834:QKE589978 QUA589834:QUA589978 RDW589834:RDW589978 RNS589834:RNS589978 RXO589834:RXO589978 SHK589834:SHK589978 SRG589834:SRG589978 TBC589834:TBC589978 TKY589834:TKY589978 TUU589834:TUU589978 UEQ589834:UEQ589978 UOM589834:UOM589978 UYI589834:UYI589978 VIE589834:VIE589978 VSA589834:VSA589978 WBW589834:WBW589978 WLS589834:WLS589978 WVO589834:WVO589978 G655370:G655514 JC655370:JC655514 SY655370:SY655514 ACU655370:ACU655514 AMQ655370:AMQ655514 AWM655370:AWM655514 BGI655370:BGI655514 BQE655370:BQE655514 CAA655370:CAA655514 CJW655370:CJW655514 CTS655370:CTS655514 DDO655370:DDO655514 DNK655370:DNK655514 DXG655370:DXG655514 EHC655370:EHC655514 EQY655370:EQY655514 FAU655370:FAU655514 FKQ655370:FKQ655514 FUM655370:FUM655514 GEI655370:GEI655514 GOE655370:GOE655514 GYA655370:GYA655514 HHW655370:HHW655514 HRS655370:HRS655514 IBO655370:IBO655514 ILK655370:ILK655514 IVG655370:IVG655514 JFC655370:JFC655514 JOY655370:JOY655514 JYU655370:JYU655514 KIQ655370:KIQ655514 KSM655370:KSM655514 LCI655370:LCI655514 LME655370:LME655514 LWA655370:LWA655514 MFW655370:MFW655514 MPS655370:MPS655514 MZO655370:MZO655514 NJK655370:NJK655514 NTG655370:NTG655514 ODC655370:ODC655514 OMY655370:OMY655514 OWU655370:OWU655514 PGQ655370:PGQ655514 PQM655370:PQM655514 QAI655370:QAI655514 QKE655370:QKE655514 QUA655370:QUA655514 RDW655370:RDW655514 RNS655370:RNS655514 RXO655370:RXO655514 SHK655370:SHK655514 SRG655370:SRG655514 TBC655370:TBC655514 TKY655370:TKY655514 TUU655370:TUU655514 UEQ655370:UEQ655514 UOM655370:UOM655514 UYI655370:UYI655514 VIE655370:VIE655514 VSA655370:VSA655514 WBW655370:WBW655514 WLS655370:WLS655514 WVO655370:WVO655514 G720906:G721050 JC720906:JC721050 SY720906:SY721050 ACU720906:ACU721050 AMQ720906:AMQ721050 AWM720906:AWM721050 BGI720906:BGI721050 BQE720906:BQE721050 CAA720906:CAA721050 CJW720906:CJW721050 CTS720906:CTS721050 DDO720906:DDO721050 DNK720906:DNK721050 DXG720906:DXG721050 EHC720906:EHC721050 EQY720906:EQY721050 FAU720906:FAU721050 FKQ720906:FKQ721050 FUM720906:FUM721050 GEI720906:GEI721050 GOE720906:GOE721050 GYA720906:GYA721050 HHW720906:HHW721050 HRS720906:HRS721050 IBO720906:IBO721050 ILK720906:ILK721050 IVG720906:IVG721050 JFC720906:JFC721050 JOY720906:JOY721050 JYU720906:JYU721050 KIQ720906:KIQ721050 KSM720906:KSM721050 LCI720906:LCI721050 LME720906:LME721050 LWA720906:LWA721050 MFW720906:MFW721050 MPS720906:MPS721050 MZO720906:MZO721050 NJK720906:NJK721050 NTG720906:NTG721050 ODC720906:ODC721050 OMY720906:OMY721050 OWU720906:OWU721050 PGQ720906:PGQ721050 PQM720906:PQM721050 QAI720906:QAI721050 QKE720906:QKE721050 QUA720906:QUA721050 RDW720906:RDW721050 RNS720906:RNS721050 RXO720906:RXO721050 SHK720906:SHK721050 SRG720906:SRG721050 TBC720906:TBC721050 TKY720906:TKY721050 TUU720906:TUU721050 UEQ720906:UEQ721050 UOM720906:UOM721050 UYI720906:UYI721050 VIE720906:VIE721050 VSA720906:VSA721050 WBW720906:WBW721050 WLS720906:WLS721050 WVO720906:WVO721050 G786442:G786586 JC786442:JC786586 SY786442:SY786586 ACU786442:ACU786586 AMQ786442:AMQ786586 AWM786442:AWM786586 BGI786442:BGI786586 BQE786442:BQE786586 CAA786442:CAA786586 CJW786442:CJW786586 CTS786442:CTS786586 DDO786442:DDO786586 DNK786442:DNK786586 DXG786442:DXG786586 EHC786442:EHC786586 EQY786442:EQY786586 FAU786442:FAU786586 FKQ786442:FKQ786586 FUM786442:FUM786586 GEI786442:GEI786586 GOE786442:GOE786586 GYA786442:GYA786586 HHW786442:HHW786586 HRS786442:HRS786586 IBO786442:IBO786586 ILK786442:ILK786586 IVG786442:IVG786586 JFC786442:JFC786586 JOY786442:JOY786586 JYU786442:JYU786586 KIQ786442:KIQ786586 KSM786442:KSM786586 LCI786442:LCI786586 LME786442:LME786586 LWA786442:LWA786586 MFW786442:MFW786586 MPS786442:MPS786586 MZO786442:MZO786586 NJK786442:NJK786586 NTG786442:NTG786586 ODC786442:ODC786586 OMY786442:OMY786586 OWU786442:OWU786586 PGQ786442:PGQ786586 PQM786442:PQM786586 QAI786442:QAI786586 QKE786442:QKE786586 QUA786442:QUA786586 RDW786442:RDW786586 RNS786442:RNS786586 RXO786442:RXO786586 SHK786442:SHK786586 SRG786442:SRG786586 TBC786442:TBC786586 TKY786442:TKY786586 TUU786442:TUU786586 UEQ786442:UEQ786586 UOM786442:UOM786586 UYI786442:UYI786586 VIE786442:VIE786586 VSA786442:VSA786586 WBW786442:WBW786586 WLS786442:WLS786586 WVO786442:WVO786586 G851978:G852122 JC851978:JC852122 SY851978:SY852122 ACU851978:ACU852122 AMQ851978:AMQ852122 AWM851978:AWM852122 BGI851978:BGI852122 BQE851978:BQE852122 CAA851978:CAA852122 CJW851978:CJW852122 CTS851978:CTS852122 DDO851978:DDO852122 DNK851978:DNK852122 DXG851978:DXG852122 EHC851978:EHC852122 EQY851978:EQY852122 FAU851978:FAU852122 FKQ851978:FKQ852122 FUM851978:FUM852122 GEI851978:GEI852122 GOE851978:GOE852122 GYA851978:GYA852122 HHW851978:HHW852122 HRS851978:HRS852122 IBO851978:IBO852122 ILK851978:ILK852122 IVG851978:IVG852122 JFC851978:JFC852122 JOY851978:JOY852122 JYU851978:JYU852122 KIQ851978:KIQ852122 KSM851978:KSM852122 LCI851978:LCI852122 LME851978:LME852122 LWA851978:LWA852122 MFW851978:MFW852122 MPS851978:MPS852122 MZO851978:MZO852122 NJK851978:NJK852122 NTG851978:NTG852122 ODC851978:ODC852122 OMY851978:OMY852122 OWU851978:OWU852122 PGQ851978:PGQ852122 PQM851978:PQM852122 QAI851978:QAI852122 QKE851978:QKE852122 QUA851978:QUA852122 RDW851978:RDW852122 RNS851978:RNS852122 RXO851978:RXO852122 SHK851978:SHK852122 SRG851978:SRG852122 TBC851978:TBC852122 TKY851978:TKY852122 TUU851978:TUU852122 UEQ851978:UEQ852122 UOM851978:UOM852122 UYI851978:UYI852122 VIE851978:VIE852122 VSA851978:VSA852122 WBW851978:WBW852122 WLS851978:WLS852122 WVO851978:WVO852122 G917514:G917658 JC917514:JC917658 SY917514:SY917658 ACU917514:ACU917658 AMQ917514:AMQ917658 AWM917514:AWM917658 BGI917514:BGI917658 BQE917514:BQE917658 CAA917514:CAA917658 CJW917514:CJW917658 CTS917514:CTS917658 DDO917514:DDO917658 DNK917514:DNK917658 DXG917514:DXG917658 EHC917514:EHC917658 EQY917514:EQY917658 FAU917514:FAU917658 FKQ917514:FKQ917658 FUM917514:FUM917658 GEI917514:GEI917658 GOE917514:GOE917658 GYA917514:GYA917658 HHW917514:HHW917658 HRS917514:HRS917658 IBO917514:IBO917658 ILK917514:ILK917658 IVG917514:IVG917658 JFC917514:JFC917658 JOY917514:JOY917658 JYU917514:JYU917658 KIQ917514:KIQ917658 KSM917514:KSM917658 LCI917514:LCI917658 LME917514:LME917658 LWA917514:LWA917658 MFW917514:MFW917658 MPS917514:MPS917658 MZO917514:MZO917658 NJK917514:NJK917658 NTG917514:NTG917658 ODC917514:ODC917658 OMY917514:OMY917658 OWU917514:OWU917658 PGQ917514:PGQ917658 PQM917514:PQM917658 QAI917514:QAI917658 QKE917514:QKE917658 QUA917514:QUA917658 RDW917514:RDW917658 RNS917514:RNS917658 RXO917514:RXO917658 SHK917514:SHK917658 SRG917514:SRG917658 TBC917514:TBC917658 TKY917514:TKY917658 TUU917514:TUU917658 UEQ917514:UEQ917658 UOM917514:UOM917658 UYI917514:UYI917658 VIE917514:VIE917658 VSA917514:VSA917658 WBW917514:WBW917658 WLS917514:WLS917658 WVO917514:WVO917658 G983050:G983194 JC983050:JC983194 SY983050:SY983194 ACU983050:ACU983194 AMQ983050:AMQ983194 AWM983050:AWM983194 BGI983050:BGI983194 BQE983050:BQE983194 CAA983050:CAA983194 CJW983050:CJW983194 CTS983050:CTS983194 DDO983050:DDO983194 DNK983050:DNK983194 DXG983050:DXG983194 EHC983050:EHC983194 EQY983050:EQY983194 FAU983050:FAU983194 FKQ983050:FKQ983194 FUM983050:FUM983194 GEI983050:GEI983194 GOE983050:GOE983194 GYA983050:GYA983194 HHW983050:HHW983194 HRS983050:HRS983194 IBO983050:IBO983194 ILK983050:ILK983194 IVG983050:IVG983194 JFC983050:JFC983194 JOY983050:JOY983194 JYU983050:JYU983194 KIQ983050:KIQ983194 KSM983050:KSM983194 LCI983050:LCI983194 LME983050:LME983194 LWA983050:LWA983194 MFW983050:MFW983194 MPS983050:MPS983194 MZO983050:MZO983194 NJK983050:NJK983194 NTG983050:NTG983194 ODC983050:ODC983194 OMY983050:OMY983194 OWU983050:OWU983194 PGQ983050:PGQ983194 PQM983050:PQM983194 QAI983050:QAI983194 QKE983050:QKE983194 QUA983050:QUA983194 RDW983050:RDW983194 RNS983050:RNS983194 RXO983050:RXO983194 SHK983050:SHK983194 SRG983050:SRG983194 TBC983050:TBC983194 TKY983050:TKY983194 TUU983050:TUU983194 UEQ983050:UEQ983194 UOM983050:UOM983194 UYI983050:UYI983194 VIE983050:VIE983194 VSA983050:VSA983194 WBW983050:WBW983194 WLS983050:WLS983194 WVO983050:WVO983194" xr:uid="{4FF537D3-7C8F-4675-90B2-0DA6B77E3B46}">
      <formula1>"자택,회사,거래처"</formula1>
    </dataValidation>
    <dataValidation type="list" allowBlank="1" showInputMessage="1" showErrorMessage="1" sqref="F11:F154 JB11:JB154 SX11:SX154 ACT11:ACT154 AMP11:AMP154 AWL11:AWL154 BGH11:BGH154 BQD11:BQD154 BZZ11:BZZ154 CJV11:CJV154 CTR11:CTR154 DDN11:DDN154 DNJ11:DNJ154 DXF11:DXF154 EHB11:EHB154 EQX11:EQX154 FAT11:FAT154 FKP11:FKP154 FUL11:FUL154 GEH11:GEH154 GOD11:GOD154 GXZ11:GXZ154 HHV11:HHV154 HRR11:HRR154 IBN11:IBN154 ILJ11:ILJ154 IVF11:IVF154 JFB11:JFB154 JOX11:JOX154 JYT11:JYT154 KIP11:KIP154 KSL11:KSL154 LCH11:LCH154 LMD11:LMD154 LVZ11:LVZ154 MFV11:MFV154 MPR11:MPR154 MZN11:MZN154 NJJ11:NJJ154 NTF11:NTF154 ODB11:ODB154 OMX11:OMX154 OWT11:OWT154 PGP11:PGP154 PQL11:PQL154 QAH11:QAH154 QKD11:QKD154 QTZ11:QTZ154 RDV11:RDV154 RNR11:RNR154 RXN11:RXN154 SHJ11:SHJ154 SRF11:SRF154 TBB11:TBB154 TKX11:TKX154 TUT11:TUT154 UEP11:UEP154 UOL11:UOL154 UYH11:UYH154 VID11:VID154 VRZ11:VRZ154 WBV11:WBV154 WLR11:WLR154 WVN11:WVN154 F65547:F65690 JB65547:JB65690 SX65547:SX65690 ACT65547:ACT65690 AMP65547:AMP65690 AWL65547:AWL65690 BGH65547:BGH65690 BQD65547:BQD65690 BZZ65547:BZZ65690 CJV65547:CJV65690 CTR65547:CTR65690 DDN65547:DDN65690 DNJ65547:DNJ65690 DXF65547:DXF65690 EHB65547:EHB65690 EQX65547:EQX65690 FAT65547:FAT65690 FKP65547:FKP65690 FUL65547:FUL65690 GEH65547:GEH65690 GOD65547:GOD65690 GXZ65547:GXZ65690 HHV65547:HHV65690 HRR65547:HRR65690 IBN65547:IBN65690 ILJ65547:ILJ65690 IVF65547:IVF65690 JFB65547:JFB65690 JOX65547:JOX65690 JYT65547:JYT65690 KIP65547:KIP65690 KSL65547:KSL65690 LCH65547:LCH65690 LMD65547:LMD65690 LVZ65547:LVZ65690 MFV65547:MFV65690 MPR65547:MPR65690 MZN65547:MZN65690 NJJ65547:NJJ65690 NTF65547:NTF65690 ODB65547:ODB65690 OMX65547:OMX65690 OWT65547:OWT65690 PGP65547:PGP65690 PQL65547:PQL65690 QAH65547:QAH65690 QKD65547:QKD65690 QTZ65547:QTZ65690 RDV65547:RDV65690 RNR65547:RNR65690 RXN65547:RXN65690 SHJ65547:SHJ65690 SRF65547:SRF65690 TBB65547:TBB65690 TKX65547:TKX65690 TUT65547:TUT65690 UEP65547:UEP65690 UOL65547:UOL65690 UYH65547:UYH65690 VID65547:VID65690 VRZ65547:VRZ65690 WBV65547:WBV65690 WLR65547:WLR65690 WVN65547:WVN65690 F131083:F131226 JB131083:JB131226 SX131083:SX131226 ACT131083:ACT131226 AMP131083:AMP131226 AWL131083:AWL131226 BGH131083:BGH131226 BQD131083:BQD131226 BZZ131083:BZZ131226 CJV131083:CJV131226 CTR131083:CTR131226 DDN131083:DDN131226 DNJ131083:DNJ131226 DXF131083:DXF131226 EHB131083:EHB131226 EQX131083:EQX131226 FAT131083:FAT131226 FKP131083:FKP131226 FUL131083:FUL131226 GEH131083:GEH131226 GOD131083:GOD131226 GXZ131083:GXZ131226 HHV131083:HHV131226 HRR131083:HRR131226 IBN131083:IBN131226 ILJ131083:ILJ131226 IVF131083:IVF131226 JFB131083:JFB131226 JOX131083:JOX131226 JYT131083:JYT131226 KIP131083:KIP131226 KSL131083:KSL131226 LCH131083:LCH131226 LMD131083:LMD131226 LVZ131083:LVZ131226 MFV131083:MFV131226 MPR131083:MPR131226 MZN131083:MZN131226 NJJ131083:NJJ131226 NTF131083:NTF131226 ODB131083:ODB131226 OMX131083:OMX131226 OWT131083:OWT131226 PGP131083:PGP131226 PQL131083:PQL131226 QAH131083:QAH131226 QKD131083:QKD131226 QTZ131083:QTZ131226 RDV131083:RDV131226 RNR131083:RNR131226 RXN131083:RXN131226 SHJ131083:SHJ131226 SRF131083:SRF131226 TBB131083:TBB131226 TKX131083:TKX131226 TUT131083:TUT131226 UEP131083:UEP131226 UOL131083:UOL131226 UYH131083:UYH131226 VID131083:VID131226 VRZ131083:VRZ131226 WBV131083:WBV131226 WLR131083:WLR131226 WVN131083:WVN131226 F196619:F196762 JB196619:JB196762 SX196619:SX196762 ACT196619:ACT196762 AMP196619:AMP196762 AWL196619:AWL196762 BGH196619:BGH196762 BQD196619:BQD196762 BZZ196619:BZZ196762 CJV196619:CJV196762 CTR196619:CTR196762 DDN196619:DDN196762 DNJ196619:DNJ196762 DXF196619:DXF196762 EHB196619:EHB196762 EQX196619:EQX196762 FAT196619:FAT196762 FKP196619:FKP196762 FUL196619:FUL196762 GEH196619:GEH196762 GOD196619:GOD196762 GXZ196619:GXZ196762 HHV196619:HHV196762 HRR196619:HRR196762 IBN196619:IBN196762 ILJ196619:ILJ196762 IVF196619:IVF196762 JFB196619:JFB196762 JOX196619:JOX196762 JYT196619:JYT196762 KIP196619:KIP196762 KSL196619:KSL196762 LCH196619:LCH196762 LMD196619:LMD196762 LVZ196619:LVZ196762 MFV196619:MFV196762 MPR196619:MPR196762 MZN196619:MZN196762 NJJ196619:NJJ196762 NTF196619:NTF196762 ODB196619:ODB196762 OMX196619:OMX196762 OWT196619:OWT196762 PGP196619:PGP196762 PQL196619:PQL196762 QAH196619:QAH196762 QKD196619:QKD196762 QTZ196619:QTZ196762 RDV196619:RDV196762 RNR196619:RNR196762 RXN196619:RXN196762 SHJ196619:SHJ196762 SRF196619:SRF196762 TBB196619:TBB196762 TKX196619:TKX196762 TUT196619:TUT196762 UEP196619:UEP196762 UOL196619:UOL196762 UYH196619:UYH196762 VID196619:VID196762 VRZ196619:VRZ196762 WBV196619:WBV196762 WLR196619:WLR196762 WVN196619:WVN196762 F262155:F262298 JB262155:JB262298 SX262155:SX262298 ACT262155:ACT262298 AMP262155:AMP262298 AWL262155:AWL262298 BGH262155:BGH262298 BQD262155:BQD262298 BZZ262155:BZZ262298 CJV262155:CJV262298 CTR262155:CTR262298 DDN262155:DDN262298 DNJ262155:DNJ262298 DXF262155:DXF262298 EHB262155:EHB262298 EQX262155:EQX262298 FAT262155:FAT262298 FKP262155:FKP262298 FUL262155:FUL262298 GEH262155:GEH262298 GOD262155:GOD262298 GXZ262155:GXZ262298 HHV262155:HHV262298 HRR262155:HRR262298 IBN262155:IBN262298 ILJ262155:ILJ262298 IVF262155:IVF262298 JFB262155:JFB262298 JOX262155:JOX262298 JYT262155:JYT262298 KIP262155:KIP262298 KSL262155:KSL262298 LCH262155:LCH262298 LMD262155:LMD262298 LVZ262155:LVZ262298 MFV262155:MFV262298 MPR262155:MPR262298 MZN262155:MZN262298 NJJ262155:NJJ262298 NTF262155:NTF262298 ODB262155:ODB262298 OMX262155:OMX262298 OWT262155:OWT262298 PGP262155:PGP262298 PQL262155:PQL262298 QAH262155:QAH262298 QKD262155:QKD262298 QTZ262155:QTZ262298 RDV262155:RDV262298 RNR262155:RNR262298 RXN262155:RXN262298 SHJ262155:SHJ262298 SRF262155:SRF262298 TBB262155:TBB262298 TKX262155:TKX262298 TUT262155:TUT262298 UEP262155:UEP262298 UOL262155:UOL262298 UYH262155:UYH262298 VID262155:VID262298 VRZ262155:VRZ262298 WBV262155:WBV262298 WLR262155:WLR262298 WVN262155:WVN262298 F327691:F327834 JB327691:JB327834 SX327691:SX327834 ACT327691:ACT327834 AMP327691:AMP327834 AWL327691:AWL327834 BGH327691:BGH327834 BQD327691:BQD327834 BZZ327691:BZZ327834 CJV327691:CJV327834 CTR327691:CTR327834 DDN327691:DDN327834 DNJ327691:DNJ327834 DXF327691:DXF327834 EHB327691:EHB327834 EQX327691:EQX327834 FAT327691:FAT327834 FKP327691:FKP327834 FUL327691:FUL327834 GEH327691:GEH327834 GOD327691:GOD327834 GXZ327691:GXZ327834 HHV327691:HHV327834 HRR327691:HRR327834 IBN327691:IBN327834 ILJ327691:ILJ327834 IVF327691:IVF327834 JFB327691:JFB327834 JOX327691:JOX327834 JYT327691:JYT327834 KIP327691:KIP327834 KSL327691:KSL327834 LCH327691:LCH327834 LMD327691:LMD327834 LVZ327691:LVZ327834 MFV327691:MFV327834 MPR327691:MPR327834 MZN327691:MZN327834 NJJ327691:NJJ327834 NTF327691:NTF327834 ODB327691:ODB327834 OMX327691:OMX327834 OWT327691:OWT327834 PGP327691:PGP327834 PQL327691:PQL327834 QAH327691:QAH327834 QKD327691:QKD327834 QTZ327691:QTZ327834 RDV327691:RDV327834 RNR327691:RNR327834 RXN327691:RXN327834 SHJ327691:SHJ327834 SRF327691:SRF327834 TBB327691:TBB327834 TKX327691:TKX327834 TUT327691:TUT327834 UEP327691:UEP327834 UOL327691:UOL327834 UYH327691:UYH327834 VID327691:VID327834 VRZ327691:VRZ327834 WBV327691:WBV327834 WLR327691:WLR327834 WVN327691:WVN327834 F393227:F393370 JB393227:JB393370 SX393227:SX393370 ACT393227:ACT393370 AMP393227:AMP393370 AWL393227:AWL393370 BGH393227:BGH393370 BQD393227:BQD393370 BZZ393227:BZZ393370 CJV393227:CJV393370 CTR393227:CTR393370 DDN393227:DDN393370 DNJ393227:DNJ393370 DXF393227:DXF393370 EHB393227:EHB393370 EQX393227:EQX393370 FAT393227:FAT393370 FKP393227:FKP393370 FUL393227:FUL393370 GEH393227:GEH393370 GOD393227:GOD393370 GXZ393227:GXZ393370 HHV393227:HHV393370 HRR393227:HRR393370 IBN393227:IBN393370 ILJ393227:ILJ393370 IVF393227:IVF393370 JFB393227:JFB393370 JOX393227:JOX393370 JYT393227:JYT393370 KIP393227:KIP393370 KSL393227:KSL393370 LCH393227:LCH393370 LMD393227:LMD393370 LVZ393227:LVZ393370 MFV393227:MFV393370 MPR393227:MPR393370 MZN393227:MZN393370 NJJ393227:NJJ393370 NTF393227:NTF393370 ODB393227:ODB393370 OMX393227:OMX393370 OWT393227:OWT393370 PGP393227:PGP393370 PQL393227:PQL393370 QAH393227:QAH393370 QKD393227:QKD393370 QTZ393227:QTZ393370 RDV393227:RDV393370 RNR393227:RNR393370 RXN393227:RXN393370 SHJ393227:SHJ393370 SRF393227:SRF393370 TBB393227:TBB393370 TKX393227:TKX393370 TUT393227:TUT393370 UEP393227:UEP393370 UOL393227:UOL393370 UYH393227:UYH393370 VID393227:VID393370 VRZ393227:VRZ393370 WBV393227:WBV393370 WLR393227:WLR393370 WVN393227:WVN393370 F458763:F458906 JB458763:JB458906 SX458763:SX458906 ACT458763:ACT458906 AMP458763:AMP458906 AWL458763:AWL458906 BGH458763:BGH458906 BQD458763:BQD458906 BZZ458763:BZZ458906 CJV458763:CJV458906 CTR458763:CTR458906 DDN458763:DDN458906 DNJ458763:DNJ458906 DXF458763:DXF458906 EHB458763:EHB458906 EQX458763:EQX458906 FAT458763:FAT458906 FKP458763:FKP458906 FUL458763:FUL458906 GEH458763:GEH458906 GOD458763:GOD458906 GXZ458763:GXZ458906 HHV458763:HHV458906 HRR458763:HRR458906 IBN458763:IBN458906 ILJ458763:ILJ458906 IVF458763:IVF458906 JFB458763:JFB458906 JOX458763:JOX458906 JYT458763:JYT458906 KIP458763:KIP458906 KSL458763:KSL458906 LCH458763:LCH458906 LMD458763:LMD458906 LVZ458763:LVZ458906 MFV458763:MFV458906 MPR458763:MPR458906 MZN458763:MZN458906 NJJ458763:NJJ458906 NTF458763:NTF458906 ODB458763:ODB458906 OMX458763:OMX458906 OWT458763:OWT458906 PGP458763:PGP458906 PQL458763:PQL458906 QAH458763:QAH458906 QKD458763:QKD458906 QTZ458763:QTZ458906 RDV458763:RDV458906 RNR458763:RNR458906 RXN458763:RXN458906 SHJ458763:SHJ458906 SRF458763:SRF458906 TBB458763:TBB458906 TKX458763:TKX458906 TUT458763:TUT458906 UEP458763:UEP458906 UOL458763:UOL458906 UYH458763:UYH458906 VID458763:VID458906 VRZ458763:VRZ458906 WBV458763:WBV458906 WLR458763:WLR458906 WVN458763:WVN458906 F524299:F524442 JB524299:JB524442 SX524299:SX524442 ACT524299:ACT524442 AMP524299:AMP524442 AWL524299:AWL524442 BGH524299:BGH524442 BQD524299:BQD524442 BZZ524299:BZZ524442 CJV524299:CJV524442 CTR524299:CTR524442 DDN524299:DDN524442 DNJ524299:DNJ524442 DXF524299:DXF524442 EHB524299:EHB524442 EQX524299:EQX524442 FAT524299:FAT524442 FKP524299:FKP524442 FUL524299:FUL524442 GEH524299:GEH524442 GOD524299:GOD524442 GXZ524299:GXZ524442 HHV524299:HHV524442 HRR524299:HRR524442 IBN524299:IBN524442 ILJ524299:ILJ524442 IVF524299:IVF524442 JFB524299:JFB524442 JOX524299:JOX524442 JYT524299:JYT524442 KIP524299:KIP524442 KSL524299:KSL524442 LCH524299:LCH524442 LMD524299:LMD524442 LVZ524299:LVZ524442 MFV524299:MFV524442 MPR524299:MPR524442 MZN524299:MZN524442 NJJ524299:NJJ524442 NTF524299:NTF524442 ODB524299:ODB524442 OMX524299:OMX524442 OWT524299:OWT524442 PGP524299:PGP524442 PQL524299:PQL524442 QAH524299:QAH524442 QKD524299:QKD524442 QTZ524299:QTZ524442 RDV524299:RDV524442 RNR524299:RNR524442 RXN524299:RXN524442 SHJ524299:SHJ524442 SRF524299:SRF524442 TBB524299:TBB524442 TKX524299:TKX524442 TUT524299:TUT524442 UEP524299:UEP524442 UOL524299:UOL524442 UYH524299:UYH524442 VID524299:VID524442 VRZ524299:VRZ524442 WBV524299:WBV524442 WLR524299:WLR524442 WVN524299:WVN524442 F589835:F589978 JB589835:JB589978 SX589835:SX589978 ACT589835:ACT589978 AMP589835:AMP589978 AWL589835:AWL589978 BGH589835:BGH589978 BQD589835:BQD589978 BZZ589835:BZZ589978 CJV589835:CJV589978 CTR589835:CTR589978 DDN589835:DDN589978 DNJ589835:DNJ589978 DXF589835:DXF589978 EHB589835:EHB589978 EQX589835:EQX589978 FAT589835:FAT589978 FKP589835:FKP589978 FUL589835:FUL589978 GEH589835:GEH589978 GOD589835:GOD589978 GXZ589835:GXZ589978 HHV589835:HHV589978 HRR589835:HRR589978 IBN589835:IBN589978 ILJ589835:ILJ589978 IVF589835:IVF589978 JFB589835:JFB589978 JOX589835:JOX589978 JYT589835:JYT589978 KIP589835:KIP589978 KSL589835:KSL589978 LCH589835:LCH589978 LMD589835:LMD589978 LVZ589835:LVZ589978 MFV589835:MFV589978 MPR589835:MPR589978 MZN589835:MZN589978 NJJ589835:NJJ589978 NTF589835:NTF589978 ODB589835:ODB589978 OMX589835:OMX589978 OWT589835:OWT589978 PGP589835:PGP589978 PQL589835:PQL589978 QAH589835:QAH589978 QKD589835:QKD589978 QTZ589835:QTZ589978 RDV589835:RDV589978 RNR589835:RNR589978 RXN589835:RXN589978 SHJ589835:SHJ589978 SRF589835:SRF589978 TBB589835:TBB589978 TKX589835:TKX589978 TUT589835:TUT589978 UEP589835:UEP589978 UOL589835:UOL589978 UYH589835:UYH589978 VID589835:VID589978 VRZ589835:VRZ589978 WBV589835:WBV589978 WLR589835:WLR589978 WVN589835:WVN589978 F655371:F655514 JB655371:JB655514 SX655371:SX655514 ACT655371:ACT655514 AMP655371:AMP655514 AWL655371:AWL655514 BGH655371:BGH655514 BQD655371:BQD655514 BZZ655371:BZZ655514 CJV655371:CJV655514 CTR655371:CTR655514 DDN655371:DDN655514 DNJ655371:DNJ655514 DXF655371:DXF655514 EHB655371:EHB655514 EQX655371:EQX655514 FAT655371:FAT655514 FKP655371:FKP655514 FUL655371:FUL655514 GEH655371:GEH655514 GOD655371:GOD655514 GXZ655371:GXZ655514 HHV655371:HHV655514 HRR655371:HRR655514 IBN655371:IBN655514 ILJ655371:ILJ655514 IVF655371:IVF655514 JFB655371:JFB655514 JOX655371:JOX655514 JYT655371:JYT655514 KIP655371:KIP655514 KSL655371:KSL655514 LCH655371:LCH655514 LMD655371:LMD655514 LVZ655371:LVZ655514 MFV655371:MFV655514 MPR655371:MPR655514 MZN655371:MZN655514 NJJ655371:NJJ655514 NTF655371:NTF655514 ODB655371:ODB655514 OMX655371:OMX655514 OWT655371:OWT655514 PGP655371:PGP655514 PQL655371:PQL655514 QAH655371:QAH655514 QKD655371:QKD655514 QTZ655371:QTZ655514 RDV655371:RDV655514 RNR655371:RNR655514 RXN655371:RXN655514 SHJ655371:SHJ655514 SRF655371:SRF655514 TBB655371:TBB655514 TKX655371:TKX655514 TUT655371:TUT655514 UEP655371:UEP655514 UOL655371:UOL655514 UYH655371:UYH655514 VID655371:VID655514 VRZ655371:VRZ655514 WBV655371:WBV655514 WLR655371:WLR655514 WVN655371:WVN655514 F720907:F721050 JB720907:JB721050 SX720907:SX721050 ACT720907:ACT721050 AMP720907:AMP721050 AWL720907:AWL721050 BGH720907:BGH721050 BQD720907:BQD721050 BZZ720907:BZZ721050 CJV720907:CJV721050 CTR720907:CTR721050 DDN720907:DDN721050 DNJ720907:DNJ721050 DXF720907:DXF721050 EHB720907:EHB721050 EQX720907:EQX721050 FAT720907:FAT721050 FKP720907:FKP721050 FUL720907:FUL721050 GEH720907:GEH721050 GOD720907:GOD721050 GXZ720907:GXZ721050 HHV720907:HHV721050 HRR720907:HRR721050 IBN720907:IBN721050 ILJ720907:ILJ721050 IVF720907:IVF721050 JFB720907:JFB721050 JOX720907:JOX721050 JYT720907:JYT721050 KIP720907:KIP721050 KSL720907:KSL721050 LCH720907:LCH721050 LMD720907:LMD721050 LVZ720907:LVZ721050 MFV720907:MFV721050 MPR720907:MPR721050 MZN720907:MZN721050 NJJ720907:NJJ721050 NTF720907:NTF721050 ODB720907:ODB721050 OMX720907:OMX721050 OWT720907:OWT721050 PGP720907:PGP721050 PQL720907:PQL721050 QAH720907:QAH721050 QKD720907:QKD721050 QTZ720907:QTZ721050 RDV720907:RDV721050 RNR720907:RNR721050 RXN720907:RXN721050 SHJ720907:SHJ721050 SRF720907:SRF721050 TBB720907:TBB721050 TKX720907:TKX721050 TUT720907:TUT721050 UEP720907:UEP721050 UOL720907:UOL721050 UYH720907:UYH721050 VID720907:VID721050 VRZ720907:VRZ721050 WBV720907:WBV721050 WLR720907:WLR721050 WVN720907:WVN721050 F786443:F786586 JB786443:JB786586 SX786443:SX786586 ACT786443:ACT786586 AMP786443:AMP786586 AWL786443:AWL786586 BGH786443:BGH786586 BQD786443:BQD786586 BZZ786443:BZZ786586 CJV786443:CJV786586 CTR786443:CTR786586 DDN786443:DDN786586 DNJ786443:DNJ786586 DXF786443:DXF786586 EHB786443:EHB786586 EQX786443:EQX786586 FAT786443:FAT786586 FKP786443:FKP786586 FUL786443:FUL786586 GEH786443:GEH786586 GOD786443:GOD786586 GXZ786443:GXZ786586 HHV786443:HHV786586 HRR786443:HRR786586 IBN786443:IBN786586 ILJ786443:ILJ786586 IVF786443:IVF786586 JFB786443:JFB786586 JOX786443:JOX786586 JYT786443:JYT786586 KIP786443:KIP786586 KSL786443:KSL786586 LCH786443:LCH786586 LMD786443:LMD786586 LVZ786443:LVZ786586 MFV786443:MFV786586 MPR786443:MPR786586 MZN786443:MZN786586 NJJ786443:NJJ786586 NTF786443:NTF786586 ODB786443:ODB786586 OMX786443:OMX786586 OWT786443:OWT786586 PGP786443:PGP786586 PQL786443:PQL786586 QAH786443:QAH786586 QKD786443:QKD786586 QTZ786443:QTZ786586 RDV786443:RDV786586 RNR786443:RNR786586 RXN786443:RXN786586 SHJ786443:SHJ786586 SRF786443:SRF786586 TBB786443:TBB786586 TKX786443:TKX786586 TUT786443:TUT786586 UEP786443:UEP786586 UOL786443:UOL786586 UYH786443:UYH786586 VID786443:VID786586 VRZ786443:VRZ786586 WBV786443:WBV786586 WLR786443:WLR786586 WVN786443:WVN786586 F851979:F852122 JB851979:JB852122 SX851979:SX852122 ACT851979:ACT852122 AMP851979:AMP852122 AWL851979:AWL852122 BGH851979:BGH852122 BQD851979:BQD852122 BZZ851979:BZZ852122 CJV851979:CJV852122 CTR851979:CTR852122 DDN851979:DDN852122 DNJ851979:DNJ852122 DXF851979:DXF852122 EHB851979:EHB852122 EQX851979:EQX852122 FAT851979:FAT852122 FKP851979:FKP852122 FUL851979:FUL852122 GEH851979:GEH852122 GOD851979:GOD852122 GXZ851979:GXZ852122 HHV851979:HHV852122 HRR851979:HRR852122 IBN851979:IBN852122 ILJ851979:ILJ852122 IVF851979:IVF852122 JFB851979:JFB852122 JOX851979:JOX852122 JYT851979:JYT852122 KIP851979:KIP852122 KSL851979:KSL852122 LCH851979:LCH852122 LMD851979:LMD852122 LVZ851979:LVZ852122 MFV851979:MFV852122 MPR851979:MPR852122 MZN851979:MZN852122 NJJ851979:NJJ852122 NTF851979:NTF852122 ODB851979:ODB852122 OMX851979:OMX852122 OWT851979:OWT852122 PGP851979:PGP852122 PQL851979:PQL852122 QAH851979:QAH852122 QKD851979:QKD852122 QTZ851979:QTZ852122 RDV851979:RDV852122 RNR851979:RNR852122 RXN851979:RXN852122 SHJ851979:SHJ852122 SRF851979:SRF852122 TBB851979:TBB852122 TKX851979:TKX852122 TUT851979:TUT852122 UEP851979:UEP852122 UOL851979:UOL852122 UYH851979:UYH852122 VID851979:VID852122 VRZ851979:VRZ852122 WBV851979:WBV852122 WLR851979:WLR852122 WVN851979:WVN852122 F917515:F917658 JB917515:JB917658 SX917515:SX917658 ACT917515:ACT917658 AMP917515:AMP917658 AWL917515:AWL917658 BGH917515:BGH917658 BQD917515:BQD917658 BZZ917515:BZZ917658 CJV917515:CJV917658 CTR917515:CTR917658 DDN917515:DDN917658 DNJ917515:DNJ917658 DXF917515:DXF917658 EHB917515:EHB917658 EQX917515:EQX917658 FAT917515:FAT917658 FKP917515:FKP917658 FUL917515:FUL917658 GEH917515:GEH917658 GOD917515:GOD917658 GXZ917515:GXZ917658 HHV917515:HHV917658 HRR917515:HRR917658 IBN917515:IBN917658 ILJ917515:ILJ917658 IVF917515:IVF917658 JFB917515:JFB917658 JOX917515:JOX917658 JYT917515:JYT917658 KIP917515:KIP917658 KSL917515:KSL917658 LCH917515:LCH917658 LMD917515:LMD917658 LVZ917515:LVZ917658 MFV917515:MFV917658 MPR917515:MPR917658 MZN917515:MZN917658 NJJ917515:NJJ917658 NTF917515:NTF917658 ODB917515:ODB917658 OMX917515:OMX917658 OWT917515:OWT917658 PGP917515:PGP917658 PQL917515:PQL917658 QAH917515:QAH917658 QKD917515:QKD917658 QTZ917515:QTZ917658 RDV917515:RDV917658 RNR917515:RNR917658 RXN917515:RXN917658 SHJ917515:SHJ917658 SRF917515:SRF917658 TBB917515:TBB917658 TKX917515:TKX917658 TUT917515:TUT917658 UEP917515:UEP917658 UOL917515:UOL917658 UYH917515:UYH917658 VID917515:VID917658 VRZ917515:VRZ917658 WBV917515:WBV917658 WLR917515:WLR917658 WVN917515:WVN917658 F983051:F983194 JB983051:JB983194 SX983051:SX983194 ACT983051:ACT983194 AMP983051:AMP983194 AWL983051:AWL983194 BGH983051:BGH983194 BQD983051:BQD983194 BZZ983051:BZZ983194 CJV983051:CJV983194 CTR983051:CTR983194 DDN983051:DDN983194 DNJ983051:DNJ983194 DXF983051:DXF983194 EHB983051:EHB983194 EQX983051:EQX983194 FAT983051:FAT983194 FKP983051:FKP983194 FUL983051:FUL983194 GEH983051:GEH983194 GOD983051:GOD983194 GXZ983051:GXZ983194 HHV983051:HHV983194 HRR983051:HRR983194 IBN983051:IBN983194 ILJ983051:ILJ983194 IVF983051:IVF983194 JFB983051:JFB983194 JOX983051:JOX983194 JYT983051:JYT983194 KIP983051:KIP983194 KSL983051:KSL983194 LCH983051:LCH983194 LMD983051:LMD983194 LVZ983051:LVZ983194 MFV983051:MFV983194 MPR983051:MPR983194 MZN983051:MZN983194 NJJ983051:NJJ983194 NTF983051:NTF983194 ODB983051:ODB983194 OMX983051:OMX983194 OWT983051:OWT983194 PGP983051:PGP983194 PQL983051:PQL983194 QAH983051:QAH983194 QKD983051:QKD983194 QTZ983051:QTZ983194 RDV983051:RDV983194 RNR983051:RNR983194 RXN983051:RXN983194 SHJ983051:SHJ983194 SRF983051:SRF983194 TBB983051:TBB983194 TKX983051:TKX983194 TUT983051:TUT983194 UEP983051:UEP983194 UOL983051:UOL983194 UYH983051:UYH983194 VID983051:VID983194 VRZ983051:VRZ983194 WBV983051:WBV983194 WLR983051:WLR983194 WVN983051:WVN983194" xr:uid="{D4A5FE1E-7EED-4993-8B47-6F63CD80AD8C}">
      <formula1>"1.출근용,2.퇴근용,3.업무용,4.비업무"</formula1>
    </dataValidation>
  </dataValidations>
  <printOptions horizontalCentered="1" verticalCentered="1"/>
  <pageMargins left="0.19685039370078741" right="0.19685039370078741" top="0.19685039370078741" bottom="0.19685039370078741" header="0.31496062992125984" footer="0.31496062992125984"/>
  <pageSetup scale="7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F31E-E98F-471F-BC5B-DED30D2B8EE6}">
  <sheetPr>
    <tabColor rgb="FFFFC000"/>
  </sheetPr>
  <dimension ref="A1:Q52"/>
  <sheetViews>
    <sheetView showGridLines="0" workbookViewId="0">
      <selection activeCell="C14" sqref="C14"/>
    </sheetView>
  </sheetViews>
  <sheetFormatPr defaultRowHeight="16.5"/>
  <cols>
    <col min="1" max="1" width="27.375" style="55" customWidth="1"/>
    <col min="2" max="16" width="12.75" style="55" customWidth="1"/>
    <col min="17" max="256" width="9" style="55"/>
    <col min="257" max="257" width="27.375" style="55" customWidth="1"/>
    <col min="258" max="272" width="12.75" style="55" customWidth="1"/>
    <col min="273" max="512" width="9" style="55"/>
    <col min="513" max="513" width="27.375" style="55" customWidth="1"/>
    <col min="514" max="528" width="12.75" style="55" customWidth="1"/>
    <col min="529" max="768" width="9" style="55"/>
    <col min="769" max="769" width="27.375" style="55" customWidth="1"/>
    <col min="770" max="784" width="12.75" style="55" customWidth="1"/>
    <col min="785" max="1024" width="9" style="55"/>
    <col min="1025" max="1025" width="27.375" style="55" customWidth="1"/>
    <col min="1026" max="1040" width="12.75" style="55" customWidth="1"/>
    <col min="1041" max="1280" width="9" style="55"/>
    <col min="1281" max="1281" width="27.375" style="55" customWidth="1"/>
    <col min="1282" max="1296" width="12.75" style="55" customWidth="1"/>
    <col min="1297" max="1536" width="9" style="55"/>
    <col min="1537" max="1537" width="27.375" style="55" customWidth="1"/>
    <col min="1538" max="1552" width="12.75" style="55" customWidth="1"/>
    <col min="1553" max="1792" width="9" style="55"/>
    <col min="1793" max="1793" width="27.375" style="55" customWidth="1"/>
    <col min="1794" max="1808" width="12.75" style="55" customWidth="1"/>
    <col min="1809" max="2048" width="9" style="55"/>
    <col min="2049" max="2049" width="27.375" style="55" customWidth="1"/>
    <col min="2050" max="2064" width="12.75" style="55" customWidth="1"/>
    <col min="2065" max="2304" width="9" style="55"/>
    <col min="2305" max="2305" width="27.375" style="55" customWidth="1"/>
    <col min="2306" max="2320" width="12.75" style="55" customWidth="1"/>
    <col min="2321" max="2560" width="9" style="55"/>
    <col min="2561" max="2561" width="27.375" style="55" customWidth="1"/>
    <col min="2562" max="2576" width="12.75" style="55" customWidth="1"/>
    <col min="2577" max="2816" width="9" style="55"/>
    <col min="2817" max="2817" width="27.375" style="55" customWidth="1"/>
    <col min="2818" max="2832" width="12.75" style="55" customWidth="1"/>
    <col min="2833" max="3072" width="9" style="55"/>
    <col min="3073" max="3073" width="27.375" style="55" customWidth="1"/>
    <col min="3074" max="3088" width="12.75" style="55" customWidth="1"/>
    <col min="3089" max="3328" width="9" style="55"/>
    <col min="3329" max="3329" width="27.375" style="55" customWidth="1"/>
    <col min="3330" max="3344" width="12.75" style="55" customWidth="1"/>
    <col min="3345" max="3584" width="9" style="55"/>
    <col min="3585" max="3585" width="27.375" style="55" customWidth="1"/>
    <col min="3586" max="3600" width="12.75" style="55" customWidth="1"/>
    <col min="3601" max="3840" width="9" style="55"/>
    <col min="3841" max="3841" width="27.375" style="55" customWidth="1"/>
    <col min="3842" max="3856" width="12.75" style="55" customWidth="1"/>
    <col min="3857" max="4096" width="9" style="55"/>
    <col min="4097" max="4097" width="27.375" style="55" customWidth="1"/>
    <col min="4098" max="4112" width="12.75" style="55" customWidth="1"/>
    <col min="4113" max="4352" width="9" style="55"/>
    <col min="4353" max="4353" width="27.375" style="55" customWidth="1"/>
    <col min="4354" max="4368" width="12.75" style="55" customWidth="1"/>
    <col min="4369" max="4608" width="9" style="55"/>
    <col min="4609" max="4609" width="27.375" style="55" customWidth="1"/>
    <col min="4610" max="4624" width="12.75" style="55" customWidth="1"/>
    <col min="4625" max="4864" width="9" style="55"/>
    <col min="4865" max="4865" width="27.375" style="55" customWidth="1"/>
    <col min="4866" max="4880" width="12.75" style="55" customWidth="1"/>
    <col min="4881" max="5120" width="9" style="55"/>
    <col min="5121" max="5121" width="27.375" style="55" customWidth="1"/>
    <col min="5122" max="5136" width="12.75" style="55" customWidth="1"/>
    <col min="5137" max="5376" width="9" style="55"/>
    <col min="5377" max="5377" width="27.375" style="55" customWidth="1"/>
    <col min="5378" max="5392" width="12.75" style="55" customWidth="1"/>
    <col min="5393" max="5632" width="9" style="55"/>
    <col min="5633" max="5633" width="27.375" style="55" customWidth="1"/>
    <col min="5634" max="5648" width="12.75" style="55" customWidth="1"/>
    <col min="5649" max="5888" width="9" style="55"/>
    <col min="5889" max="5889" width="27.375" style="55" customWidth="1"/>
    <col min="5890" max="5904" width="12.75" style="55" customWidth="1"/>
    <col min="5905" max="6144" width="9" style="55"/>
    <col min="6145" max="6145" width="27.375" style="55" customWidth="1"/>
    <col min="6146" max="6160" width="12.75" style="55" customWidth="1"/>
    <col min="6161" max="6400" width="9" style="55"/>
    <col min="6401" max="6401" width="27.375" style="55" customWidth="1"/>
    <col min="6402" max="6416" width="12.75" style="55" customWidth="1"/>
    <col min="6417" max="6656" width="9" style="55"/>
    <col min="6657" max="6657" width="27.375" style="55" customWidth="1"/>
    <col min="6658" max="6672" width="12.75" style="55" customWidth="1"/>
    <col min="6673" max="6912" width="9" style="55"/>
    <col min="6913" max="6913" width="27.375" style="55" customWidth="1"/>
    <col min="6914" max="6928" width="12.75" style="55" customWidth="1"/>
    <col min="6929" max="7168" width="9" style="55"/>
    <col min="7169" max="7169" width="27.375" style="55" customWidth="1"/>
    <col min="7170" max="7184" width="12.75" style="55" customWidth="1"/>
    <col min="7185" max="7424" width="9" style="55"/>
    <col min="7425" max="7425" width="27.375" style="55" customWidth="1"/>
    <col min="7426" max="7440" width="12.75" style="55" customWidth="1"/>
    <col min="7441" max="7680" width="9" style="55"/>
    <col min="7681" max="7681" width="27.375" style="55" customWidth="1"/>
    <col min="7682" max="7696" width="12.75" style="55" customWidth="1"/>
    <col min="7697" max="7936" width="9" style="55"/>
    <col min="7937" max="7937" width="27.375" style="55" customWidth="1"/>
    <col min="7938" max="7952" width="12.75" style="55" customWidth="1"/>
    <col min="7953" max="8192" width="9" style="55"/>
    <col min="8193" max="8193" width="27.375" style="55" customWidth="1"/>
    <col min="8194" max="8208" width="12.75" style="55" customWidth="1"/>
    <col min="8209" max="8448" width="9" style="55"/>
    <col min="8449" max="8449" width="27.375" style="55" customWidth="1"/>
    <col min="8450" max="8464" width="12.75" style="55" customWidth="1"/>
    <col min="8465" max="8704" width="9" style="55"/>
    <col min="8705" max="8705" width="27.375" style="55" customWidth="1"/>
    <col min="8706" max="8720" width="12.75" style="55" customWidth="1"/>
    <col min="8721" max="8960" width="9" style="55"/>
    <col min="8961" max="8961" width="27.375" style="55" customWidth="1"/>
    <col min="8962" max="8976" width="12.75" style="55" customWidth="1"/>
    <col min="8977" max="9216" width="9" style="55"/>
    <col min="9217" max="9217" width="27.375" style="55" customWidth="1"/>
    <col min="9218" max="9232" width="12.75" style="55" customWidth="1"/>
    <col min="9233" max="9472" width="9" style="55"/>
    <col min="9473" max="9473" width="27.375" style="55" customWidth="1"/>
    <col min="9474" max="9488" width="12.75" style="55" customWidth="1"/>
    <col min="9489" max="9728" width="9" style="55"/>
    <col min="9729" max="9729" width="27.375" style="55" customWidth="1"/>
    <col min="9730" max="9744" width="12.75" style="55" customWidth="1"/>
    <col min="9745" max="9984" width="9" style="55"/>
    <col min="9985" max="9985" width="27.375" style="55" customWidth="1"/>
    <col min="9986" max="10000" width="12.75" style="55" customWidth="1"/>
    <col min="10001" max="10240" width="9" style="55"/>
    <col min="10241" max="10241" width="27.375" style="55" customWidth="1"/>
    <col min="10242" max="10256" width="12.75" style="55" customWidth="1"/>
    <col min="10257" max="10496" width="9" style="55"/>
    <col min="10497" max="10497" width="27.375" style="55" customWidth="1"/>
    <col min="10498" max="10512" width="12.75" style="55" customWidth="1"/>
    <col min="10513" max="10752" width="9" style="55"/>
    <col min="10753" max="10753" width="27.375" style="55" customWidth="1"/>
    <col min="10754" max="10768" width="12.75" style="55" customWidth="1"/>
    <col min="10769" max="11008" width="9" style="55"/>
    <col min="11009" max="11009" width="27.375" style="55" customWidth="1"/>
    <col min="11010" max="11024" width="12.75" style="55" customWidth="1"/>
    <col min="11025" max="11264" width="9" style="55"/>
    <col min="11265" max="11265" width="27.375" style="55" customWidth="1"/>
    <col min="11266" max="11280" width="12.75" style="55" customWidth="1"/>
    <col min="11281" max="11520" width="9" style="55"/>
    <col min="11521" max="11521" width="27.375" style="55" customWidth="1"/>
    <col min="11522" max="11536" width="12.75" style="55" customWidth="1"/>
    <col min="11537" max="11776" width="9" style="55"/>
    <col min="11777" max="11777" width="27.375" style="55" customWidth="1"/>
    <col min="11778" max="11792" width="12.75" style="55" customWidth="1"/>
    <col min="11793" max="12032" width="9" style="55"/>
    <col min="12033" max="12033" width="27.375" style="55" customWidth="1"/>
    <col min="12034" max="12048" width="12.75" style="55" customWidth="1"/>
    <col min="12049" max="12288" width="9" style="55"/>
    <col min="12289" max="12289" width="27.375" style="55" customWidth="1"/>
    <col min="12290" max="12304" width="12.75" style="55" customWidth="1"/>
    <col min="12305" max="12544" width="9" style="55"/>
    <col min="12545" max="12545" width="27.375" style="55" customWidth="1"/>
    <col min="12546" max="12560" width="12.75" style="55" customWidth="1"/>
    <col min="12561" max="12800" width="9" style="55"/>
    <col min="12801" max="12801" width="27.375" style="55" customWidth="1"/>
    <col min="12802" max="12816" width="12.75" style="55" customWidth="1"/>
    <col min="12817" max="13056" width="9" style="55"/>
    <col min="13057" max="13057" width="27.375" style="55" customWidth="1"/>
    <col min="13058" max="13072" width="12.75" style="55" customWidth="1"/>
    <col min="13073" max="13312" width="9" style="55"/>
    <col min="13313" max="13313" width="27.375" style="55" customWidth="1"/>
    <col min="13314" max="13328" width="12.75" style="55" customWidth="1"/>
    <col min="13329" max="13568" width="9" style="55"/>
    <col min="13569" max="13569" width="27.375" style="55" customWidth="1"/>
    <col min="13570" max="13584" width="12.75" style="55" customWidth="1"/>
    <col min="13585" max="13824" width="9" style="55"/>
    <col min="13825" max="13825" width="27.375" style="55" customWidth="1"/>
    <col min="13826" max="13840" width="12.75" style="55" customWidth="1"/>
    <col min="13841" max="14080" width="9" style="55"/>
    <col min="14081" max="14081" width="27.375" style="55" customWidth="1"/>
    <col min="14082" max="14096" width="12.75" style="55" customWidth="1"/>
    <col min="14097" max="14336" width="9" style="55"/>
    <col min="14337" max="14337" width="27.375" style="55" customWidth="1"/>
    <col min="14338" max="14352" width="12.75" style="55" customWidth="1"/>
    <col min="14353" max="14592" width="9" style="55"/>
    <col min="14593" max="14593" width="27.375" style="55" customWidth="1"/>
    <col min="14594" max="14608" width="12.75" style="55" customWidth="1"/>
    <col min="14609" max="14848" width="9" style="55"/>
    <col min="14849" max="14849" width="27.375" style="55" customWidth="1"/>
    <col min="14850" max="14864" width="12.75" style="55" customWidth="1"/>
    <col min="14865" max="15104" width="9" style="55"/>
    <col min="15105" max="15105" width="27.375" style="55" customWidth="1"/>
    <col min="15106" max="15120" width="12.75" style="55" customWidth="1"/>
    <col min="15121" max="15360" width="9" style="55"/>
    <col min="15361" max="15361" width="27.375" style="55" customWidth="1"/>
    <col min="15362" max="15376" width="12.75" style="55" customWidth="1"/>
    <col min="15377" max="15616" width="9" style="55"/>
    <col min="15617" max="15617" width="27.375" style="55" customWidth="1"/>
    <col min="15618" max="15632" width="12.75" style="55" customWidth="1"/>
    <col min="15633" max="15872" width="9" style="55"/>
    <col min="15873" max="15873" width="27.375" style="55" customWidth="1"/>
    <col min="15874" max="15888" width="12.75" style="55" customWidth="1"/>
    <col min="15889" max="16128" width="9" style="55"/>
    <col min="16129" max="16129" width="27.375" style="55" customWidth="1"/>
    <col min="16130" max="16144" width="12.75" style="55" customWidth="1"/>
    <col min="16145" max="16384" width="9" style="55"/>
  </cols>
  <sheetData>
    <row r="1" spans="1:16">
      <c r="A1" s="89" t="s">
        <v>353</v>
      </c>
      <c r="C1" s="90" t="s">
        <v>354</v>
      </c>
      <c r="D1" s="91">
        <v>43831</v>
      </c>
      <c r="E1" s="23" t="s">
        <v>25</v>
      </c>
      <c r="F1" s="91">
        <v>44196</v>
      </c>
      <c r="H1" s="92" t="s">
        <v>355</v>
      </c>
      <c r="P1" s="93" t="s">
        <v>356</v>
      </c>
    </row>
    <row r="2" spans="1:16" ht="17.25" thickBot="1">
      <c r="A2" s="94" t="s">
        <v>357</v>
      </c>
      <c r="B2" s="95">
        <v>1</v>
      </c>
      <c r="C2" s="95">
        <f>B2+1</f>
        <v>2</v>
      </c>
      <c r="D2" s="95">
        <f t="shared" ref="D2:O2" si="0">C2+1</f>
        <v>3</v>
      </c>
      <c r="E2" s="95">
        <f t="shared" si="0"/>
        <v>4</v>
      </c>
      <c r="F2" s="95">
        <f t="shared" si="0"/>
        <v>5</v>
      </c>
      <c r="G2" s="95">
        <f t="shared" si="0"/>
        <v>6</v>
      </c>
      <c r="H2" s="95">
        <f t="shared" si="0"/>
        <v>7</v>
      </c>
      <c r="I2" s="95">
        <f t="shared" si="0"/>
        <v>8</v>
      </c>
      <c r="J2" s="95">
        <f t="shared" si="0"/>
        <v>9</v>
      </c>
      <c r="K2" s="95">
        <f t="shared" si="0"/>
        <v>10</v>
      </c>
      <c r="L2" s="95">
        <f t="shared" si="0"/>
        <v>11</v>
      </c>
      <c r="M2" s="95">
        <f t="shared" si="0"/>
        <v>12</v>
      </c>
      <c r="N2" s="95">
        <f t="shared" si="0"/>
        <v>13</v>
      </c>
      <c r="O2" s="95">
        <f t="shared" si="0"/>
        <v>14</v>
      </c>
      <c r="P2" s="95">
        <f>O2+1</f>
        <v>15</v>
      </c>
    </row>
    <row r="3" spans="1:16">
      <c r="A3" s="96" t="s">
        <v>358</v>
      </c>
      <c r="B3" s="97" t="s">
        <v>359</v>
      </c>
      <c r="C3" s="98" t="s">
        <v>360</v>
      </c>
      <c r="D3" s="98" t="s">
        <v>361</v>
      </c>
      <c r="E3" s="98" t="s">
        <v>362</v>
      </c>
      <c r="F3" s="98" t="s">
        <v>363</v>
      </c>
      <c r="G3" s="98" t="s">
        <v>364</v>
      </c>
      <c r="H3" s="98"/>
      <c r="I3" s="98"/>
      <c r="J3" s="98"/>
      <c r="K3" s="98"/>
      <c r="L3" s="98"/>
      <c r="M3" s="98"/>
      <c r="N3" s="98"/>
      <c r="O3" s="98"/>
      <c r="P3" s="99"/>
    </row>
    <row r="4" spans="1:16">
      <c r="A4" s="96" t="s">
        <v>365</v>
      </c>
      <c r="B4" s="100" t="s">
        <v>366</v>
      </c>
      <c r="C4" s="87" t="s">
        <v>366</v>
      </c>
      <c r="D4" s="87" t="s">
        <v>366</v>
      </c>
      <c r="E4" s="87" t="s">
        <v>366</v>
      </c>
      <c r="F4" s="87" t="s">
        <v>367</v>
      </c>
      <c r="G4" s="87" t="s">
        <v>366</v>
      </c>
      <c r="H4" s="87"/>
      <c r="I4" s="87"/>
      <c r="J4" s="87"/>
      <c r="K4" s="87"/>
      <c r="L4" s="87"/>
      <c r="M4" s="87"/>
      <c r="N4" s="87"/>
      <c r="O4" s="87"/>
      <c r="P4" s="101"/>
    </row>
    <row r="5" spans="1:16">
      <c r="A5" s="96" t="s">
        <v>368</v>
      </c>
      <c r="B5" s="102">
        <v>5</v>
      </c>
      <c r="C5" s="103">
        <v>5</v>
      </c>
      <c r="D5" s="103">
        <v>5</v>
      </c>
      <c r="E5" s="103">
        <v>5</v>
      </c>
      <c r="F5" s="103">
        <v>5</v>
      </c>
      <c r="G5" s="103">
        <v>5</v>
      </c>
      <c r="H5" s="103"/>
      <c r="I5" s="103"/>
      <c r="J5" s="103"/>
      <c r="K5" s="103"/>
      <c r="L5" s="103"/>
      <c r="M5" s="103"/>
      <c r="N5" s="103"/>
      <c r="O5" s="103"/>
      <c r="P5" s="104"/>
    </row>
    <row r="6" spans="1:16">
      <c r="A6" s="96" t="s">
        <v>187</v>
      </c>
      <c r="B6" s="100" t="s">
        <v>369</v>
      </c>
      <c r="C6" s="87" t="s">
        <v>370</v>
      </c>
      <c r="D6" s="87" t="s">
        <v>371</v>
      </c>
      <c r="E6" s="87" t="s">
        <v>372</v>
      </c>
      <c r="F6" s="87" t="s">
        <v>373</v>
      </c>
      <c r="G6" s="87" t="s">
        <v>374</v>
      </c>
      <c r="H6" s="87"/>
      <c r="I6" s="87"/>
      <c r="J6" s="87"/>
      <c r="K6" s="87"/>
      <c r="L6" s="87"/>
      <c r="M6" s="87"/>
      <c r="N6" s="87"/>
      <c r="O6" s="87"/>
      <c r="P6" s="101"/>
    </row>
    <row r="7" spans="1:16">
      <c r="A7" s="105" t="s">
        <v>375</v>
      </c>
      <c r="B7" s="106" t="s">
        <v>376</v>
      </c>
      <c r="C7" s="107" t="s">
        <v>376</v>
      </c>
      <c r="D7" s="107" t="s">
        <v>377</v>
      </c>
      <c r="E7" s="107" t="s">
        <v>377</v>
      </c>
      <c r="F7" s="107" t="s">
        <v>378</v>
      </c>
      <c r="G7" s="107" t="s">
        <v>376</v>
      </c>
      <c r="H7" s="107"/>
      <c r="I7" s="107"/>
      <c r="J7" s="107"/>
      <c r="K7" s="107"/>
      <c r="L7" s="107"/>
      <c r="M7" s="107"/>
      <c r="N7" s="107"/>
      <c r="O7" s="107"/>
      <c r="P7" s="108"/>
    </row>
    <row r="8" spans="1:16">
      <c r="A8" s="96" t="s">
        <v>379</v>
      </c>
      <c r="B8" s="109"/>
      <c r="C8" s="85"/>
      <c r="D8" s="85" t="s">
        <v>380</v>
      </c>
      <c r="E8" s="85" t="s">
        <v>380</v>
      </c>
      <c r="F8" s="85" t="s">
        <v>381</v>
      </c>
      <c r="G8" s="85"/>
      <c r="H8" s="85"/>
      <c r="I8" s="85"/>
      <c r="J8" s="85"/>
      <c r="K8" s="85"/>
      <c r="L8" s="85"/>
      <c r="M8" s="85"/>
      <c r="N8" s="85"/>
      <c r="O8" s="85"/>
      <c r="P8" s="110"/>
    </row>
    <row r="9" spans="1:16">
      <c r="A9" s="96" t="s">
        <v>382</v>
      </c>
      <c r="B9" s="111">
        <v>42249</v>
      </c>
      <c r="C9" s="112">
        <v>42755</v>
      </c>
      <c r="D9" s="112">
        <v>42506</v>
      </c>
      <c r="E9" s="112">
        <v>44029</v>
      </c>
      <c r="F9" s="112">
        <v>44027</v>
      </c>
      <c r="G9" s="112">
        <v>42470</v>
      </c>
      <c r="H9" s="112"/>
      <c r="I9" s="112"/>
      <c r="J9" s="112"/>
      <c r="K9" s="112"/>
      <c r="L9" s="112"/>
      <c r="M9" s="112"/>
      <c r="N9" s="112"/>
      <c r="O9" s="112"/>
      <c r="P9" s="113"/>
    </row>
    <row r="10" spans="1:16">
      <c r="A10" s="114" t="s">
        <v>383</v>
      </c>
      <c r="B10" s="111"/>
      <c r="C10" s="112"/>
      <c r="D10" s="112">
        <v>43601</v>
      </c>
      <c r="E10" s="112">
        <v>44394</v>
      </c>
      <c r="F10" s="112">
        <v>44392</v>
      </c>
      <c r="G10" s="112">
        <v>43301</v>
      </c>
      <c r="H10" s="112"/>
      <c r="I10" s="112"/>
      <c r="J10" s="112"/>
      <c r="K10" s="112"/>
      <c r="L10" s="112"/>
      <c r="M10" s="112"/>
      <c r="N10" s="112"/>
      <c r="O10" s="112"/>
      <c r="P10" s="113"/>
    </row>
    <row r="11" spans="1:16" ht="33">
      <c r="A11" s="96" t="s">
        <v>384</v>
      </c>
      <c r="B11" s="115" t="s">
        <v>385</v>
      </c>
      <c r="C11" s="116" t="s">
        <v>385</v>
      </c>
      <c r="D11" s="116" t="s">
        <v>385</v>
      </c>
      <c r="E11" s="116" t="s">
        <v>385</v>
      </c>
      <c r="F11" s="116" t="s">
        <v>385</v>
      </c>
      <c r="G11" s="116" t="s">
        <v>385</v>
      </c>
      <c r="H11" s="116"/>
      <c r="I11" s="116"/>
      <c r="J11" s="116"/>
      <c r="K11" s="116"/>
      <c r="L11" s="116"/>
      <c r="M11" s="116"/>
      <c r="N11" s="116"/>
      <c r="O11" s="116"/>
      <c r="P11" s="117"/>
    </row>
    <row r="12" spans="1:16">
      <c r="A12" s="347" t="s">
        <v>386</v>
      </c>
      <c r="B12" s="118">
        <v>42980</v>
      </c>
      <c r="C12" s="119">
        <v>42755</v>
      </c>
      <c r="D12" s="119">
        <v>42506</v>
      </c>
      <c r="E12" s="119">
        <v>43831</v>
      </c>
      <c r="F12" s="119">
        <v>43296</v>
      </c>
      <c r="G12" s="119">
        <v>42835</v>
      </c>
      <c r="H12" s="119"/>
      <c r="I12" s="119"/>
      <c r="J12" s="119"/>
      <c r="K12" s="119"/>
      <c r="L12" s="119"/>
      <c r="M12" s="119"/>
      <c r="N12" s="119"/>
      <c r="O12" s="119"/>
      <c r="P12" s="120"/>
    </row>
    <row r="13" spans="1:16">
      <c r="A13" s="348"/>
      <c r="B13" s="121">
        <v>43345</v>
      </c>
      <c r="C13" s="122">
        <v>43120</v>
      </c>
      <c r="D13" s="122">
        <v>43236</v>
      </c>
      <c r="E13" s="122">
        <v>44196</v>
      </c>
      <c r="F13" s="122">
        <v>43661</v>
      </c>
      <c r="G13" s="122">
        <v>43200</v>
      </c>
      <c r="H13" s="122"/>
      <c r="I13" s="122"/>
      <c r="J13" s="122"/>
      <c r="K13" s="122"/>
      <c r="L13" s="122"/>
      <c r="M13" s="122"/>
      <c r="N13" s="122"/>
      <c r="O13" s="122"/>
      <c r="P13" s="123"/>
    </row>
    <row r="14" spans="1:16">
      <c r="A14" s="347" t="s">
        <v>387</v>
      </c>
      <c r="B14" s="124">
        <v>43345</v>
      </c>
      <c r="C14" s="125">
        <v>43120</v>
      </c>
      <c r="D14" s="125">
        <v>43236</v>
      </c>
      <c r="E14" s="125"/>
      <c r="F14" s="125"/>
      <c r="G14" s="125">
        <v>43200</v>
      </c>
      <c r="H14" s="125"/>
      <c r="I14" s="125"/>
      <c r="J14" s="125"/>
      <c r="K14" s="125"/>
      <c r="L14" s="125"/>
      <c r="M14" s="125"/>
      <c r="N14" s="125"/>
      <c r="O14" s="125"/>
      <c r="P14" s="126"/>
    </row>
    <row r="15" spans="1:16">
      <c r="A15" s="348"/>
      <c r="B15" s="127">
        <v>43710</v>
      </c>
      <c r="C15" s="128">
        <v>43485</v>
      </c>
      <c r="D15" s="128">
        <v>43601</v>
      </c>
      <c r="E15" s="128"/>
      <c r="F15" s="128"/>
      <c r="G15" s="128">
        <v>43565</v>
      </c>
      <c r="H15" s="128"/>
      <c r="I15" s="128"/>
      <c r="J15" s="128"/>
      <c r="K15" s="128"/>
      <c r="L15" s="128"/>
      <c r="M15" s="128"/>
      <c r="N15" s="128"/>
      <c r="O15" s="128"/>
      <c r="P15" s="129"/>
    </row>
    <row r="16" spans="1:16">
      <c r="A16" s="96" t="s">
        <v>388</v>
      </c>
      <c r="B16" s="106" t="s">
        <v>389</v>
      </c>
      <c r="C16" s="107" t="s">
        <v>389</v>
      </c>
      <c r="D16" s="107" t="s">
        <v>389</v>
      </c>
      <c r="E16" s="107" t="s">
        <v>390</v>
      </c>
      <c r="F16" s="107" t="s">
        <v>390</v>
      </c>
      <c r="G16" s="107" t="s">
        <v>389</v>
      </c>
      <c r="H16" s="107"/>
      <c r="I16" s="107"/>
      <c r="J16" s="107"/>
      <c r="K16" s="107"/>
      <c r="L16" s="107"/>
      <c r="M16" s="107"/>
      <c r="N16" s="107"/>
      <c r="O16" s="107"/>
      <c r="P16" s="108"/>
    </row>
    <row r="17" spans="1:17">
      <c r="A17" s="96" t="s">
        <v>391</v>
      </c>
      <c r="B17" s="130">
        <v>50000</v>
      </c>
      <c r="C17" s="86">
        <v>45000</v>
      </c>
      <c r="D17" s="86">
        <v>80000</v>
      </c>
      <c r="E17" s="86">
        <v>0</v>
      </c>
      <c r="F17" s="86">
        <v>0</v>
      </c>
      <c r="G17" s="86">
        <v>20000</v>
      </c>
      <c r="H17" s="86"/>
      <c r="I17" s="86"/>
      <c r="J17" s="86"/>
      <c r="K17" s="86"/>
      <c r="L17" s="86"/>
      <c r="M17" s="86"/>
      <c r="N17" s="86"/>
      <c r="O17" s="86"/>
      <c r="P17" s="131"/>
    </row>
    <row r="18" spans="1:17">
      <c r="A18" s="114" t="s">
        <v>392</v>
      </c>
      <c r="B18" s="130">
        <v>40000</v>
      </c>
      <c r="C18" s="86">
        <v>41400</v>
      </c>
      <c r="D18" s="86">
        <v>76800</v>
      </c>
      <c r="E18" s="86">
        <v>0</v>
      </c>
      <c r="F18" s="86">
        <v>0</v>
      </c>
      <c r="G18" s="86">
        <v>19000</v>
      </c>
      <c r="H18" s="86"/>
      <c r="I18" s="86"/>
      <c r="J18" s="86"/>
      <c r="K18" s="86"/>
      <c r="L18" s="86"/>
      <c r="M18" s="86"/>
      <c r="N18" s="86"/>
      <c r="O18" s="86"/>
      <c r="P18" s="131"/>
    </row>
    <row r="19" spans="1:17">
      <c r="A19" s="114" t="s">
        <v>393</v>
      </c>
      <c r="B19" s="132">
        <f>B17-B18</f>
        <v>10000</v>
      </c>
      <c r="C19" s="133">
        <f t="shared" ref="C19:P19" si="1">C17-C18</f>
        <v>3600</v>
      </c>
      <c r="D19" s="133">
        <f t="shared" si="1"/>
        <v>3200</v>
      </c>
      <c r="E19" s="133">
        <f t="shared" si="1"/>
        <v>0</v>
      </c>
      <c r="F19" s="133">
        <f t="shared" si="1"/>
        <v>0</v>
      </c>
      <c r="G19" s="133">
        <f t="shared" si="1"/>
        <v>1000</v>
      </c>
      <c r="H19" s="133">
        <f t="shared" si="1"/>
        <v>0</v>
      </c>
      <c r="I19" s="133">
        <f t="shared" si="1"/>
        <v>0</v>
      </c>
      <c r="J19" s="133">
        <f t="shared" si="1"/>
        <v>0</v>
      </c>
      <c r="K19" s="133">
        <f t="shared" si="1"/>
        <v>0</v>
      </c>
      <c r="L19" s="133">
        <f t="shared" si="1"/>
        <v>0</v>
      </c>
      <c r="M19" s="133">
        <f t="shared" si="1"/>
        <v>0</v>
      </c>
      <c r="N19" s="133">
        <f t="shared" si="1"/>
        <v>0</v>
      </c>
      <c r="O19" s="133">
        <f t="shared" si="1"/>
        <v>0</v>
      </c>
      <c r="P19" s="134">
        <f t="shared" si="1"/>
        <v>0</v>
      </c>
    </row>
    <row r="20" spans="1:17">
      <c r="A20" s="114" t="s">
        <v>394</v>
      </c>
      <c r="B20" s="135">
        <f>IF(AND(B17&gt;0,B18&gt;0),B18/B17,"")</f>
        <v>0.8</v>
      </c>
      <c r="C20" s="136">
        <f t="shared" ref="C20:P20" si="2">IF(AND(C17&gt;0,C18&gt;0),C18/C17,"")</f>
        <v>0.92</v>
      </c>
      <c r="D20" s="136">
        <f t="shared" si="2"/>
        <v>0.96</v>
      </c>
      <c r="E20" s="136" t="str">
        <f t="shared" si="2"/>
        <v/>
      </c>
      <c r="F20" s="136" t="str">
        <f t="shared" si="2"/>
        <v/>
      </c>
      <c r="G20" s="136">
        <f t="shared" si="2"/>
        <v>0.95</v>
      </c>
      <c r="H20" s="136" t="str">
        <f t="shared" si="2"/>
        <v/>
      </c>
      <c r="I20" s="136" t="str">
        <f t="shared" si="2"/>
        <v/>
      </c>
      <c r="J20" s="136" t="str">
        <f t="shared" si="2"/>
        <v/>
      </c>
      <c r="K20" s="136" t="str">
        <f t="shared" si="2"/>
        <v/>
      </c>
      <c r="L20" s="136" t="str">
        <f t="shared" si="2"/>
        <v/>
      </c>
      <c r="M20" s="136" t="str">
        <f t="shared" si="2"/>
        <v/>
      </c>
      <c r="N20" s="136" t="str">
        <f t="shared" si="2"/>
        <v/>
      </c>
      <c r="O20" s="136" t="str">
        <f t="shared" si="2"/>
        <v/>
      </c>
      <c r="P20" s="137" t="str">
        <f t="shared" si="2"/>
        <v/>
      </c>
    </row>
    <row r="21" spans="1:17">
      <c r="A21" s="96" t="s">
        <v>395</v>
      </c>
      <c r="B21" s="100" t="s">
        <v>396</v>
      </c>
      <c r="C21" s="87" t="s">
        <v>397</v>
      </c>
      <c r="D21" s="87" t="s">
        <v>398</v>
      </c>
      <c r="E21" s="87" t="s">
        <v>399</v>
      </c>
      <c r="F21" s="87" t="s">
        <v>400</v>
      </c>
      <c r="G21" s="87" t="s">
        <v>401</v>
      </c>
      <c r="H21" s="87"/>
      <c r="I21" s="87"/>
      <c r="J21" s="87"/>
      <c r="K21" s="87"/>
      <c r="L21" s="87"/>
      <c r="M21" s="87"/>
      <c r="N21" s="87"/>
      <c r="O21" s="87"/>
      <c r="P21" s="101"/>
    </row>
    <row r="22" spans="1:17" ht="17.25" thickBot="1">
      <c r="A22" s="96" t="s">
        <v>402</v>
      </c>
      <c r="B22" s="138">
        <v>90000000</v>
      </c>
      <c r="C22" s="139">
        <v>100000000</v>
      </c>
      <c r="D22" s="139">
        <v>0</v>
      </c>
      <c r="E22" s="139">
        <v>0</v>
      </c>
      <c r="F22" s="139">
        <v>0</v>
      </c>
      <c r="G22" s="139">
        <v>80000000</v>
      </c>
      <c r="H22" s="139"/>
      <c r="I22" s="139"/>
      <c r="J22" s="139"/>
      <c r="K22" s="139"/>
      <c r="L22" s="139"/>
      <c r="M22" s="139"/>
      <c r="N22" s="139"/>
      <c r="O22" s="139"/>
      <c r="P22" s="140"/>
    </row>
    <row r="23" spans="1:17" ht="17.25" thickBot="1">
      <c r="A23" s="349" t="s">
        <v>403</v>
      </c>
      <c r="B23" s="350"/>
      <c r="C23" s="350"/>
      <c r="D23" s="350"/>
      <c r="E23" s="350"/>
      <c r="F23" s="350"/>
      <c r="G23" s="350"/>
      <c r="H23" s="350"/>
      <c r="I23" s="350"/>
      <c r="J23" s="350"/>
      <c r="K23" s="350"/>
      <c r="L23" s="350"/>
      <c r="M23" s="350"/>
      <c r="N23" s="350"/>
      <c r="O23" s="350"/>
      <c r="P23" s="350"/>
    </row>
    <row r="24" spans="1:17">
      <c r="A24" s="141" t="s">
        <v>404</v>
      </c>
      <c r="B24" s="142">
        <v>15000000</v>
      </c>
      <c r="C24" s="143">
        <v>20000000</v>
      </c>
      <c r="D24" s="143">
        <v>0</v>
      </c>
      <c r="E24" s="143">
        <v>0</v>
      </c>
      <c r="F24" s="143">
        <v>0</v>
      </c>
      <c r="G24" s="143">
        <v>9000000</v>
      </c>
      <c r="H24" s="143"/>
      <c r="I24" s="143"/>
      <c r="J24" s="143"/>
      <c r="K24" s="143"/>
      <c r="L24" s="143"/>
      <c r="M24" s="143"/>
      <c r="N24" s="143"/>
      <c r="O24" s="143"/>
      <c r="P24" s="144"/>
      <c r="Q24" s="56" t="s">
        <v>405</v>
      </c>
    </row>
    <row r="25" spans="1:17" ht="17.25" thickBot="1">
      <c r="A25" s="145" t="s">
        <v>406</v>
      </c>
      <c r="B25" s="138">
        <v>0</v>
      </c>
      <c r="C25" s="139">
        <v>0</v>
      </c>
      <c r="D25" s="139">
        <v>12000000</v>
      </c>
      <c r="E25" s="139">
        <f>1000000*12</f>
        <v>12000000</v>
      </c>
      <c r="F25" s="139">
        <v>15000000</v>
      </c>
      <c r="G25" s="139"/>
      <c r="H25" s="139"/>
      <c r="I25" s="139"/>
      <c r="J25" s="139"/>
      <c r="K25" s="139"/>
      <c r="L25" s="139"/>
      <c r="M25" s="139"/>
      <c r="N25" s="139"/>
      <c r="O25" s="139"/>
      <c r="P25" s="140"/>
      <c r="Q25" s="55" t="s">
        <v>407</v>
      </c>
    </row>
    <row r="26" spans="1:17" ht="17.25" thickBot="1">
      <c r="A26" s="146" t="s">
        <v>408</v>
      </c>
      <c r="B26" s="147">
        <f t="shared" ref="B26:P26" si="3">IF(OR(B7="",B7="자사법인명의"),0,IF(B7="렌트(허·하·호)",B25*70%,IF(B30&gt;0,B25-B28-B29-B30,(B25-B28-B29)*93%)))</f>
        <v>0</v>
      </c>
      <c r="C26" s="147">
        <f t="shared" si="3"/>
        <v>0</v>
      </c>
      <c r="D26" s="147">
        <f t="shared" si="3"/>
        <v>7800000</v>
      </c>
      <c r="E26" s="147">
        <f t="shared" si="3"/>
        <v>10788000</v>
      </c>
      <c r="F26" s="147">
        <f t="shared" si="3"/>
        <v>10500000</v>
      </c>
      <c r="G26" s="147">
        <f t="shared" si="3"/>
        <v>0</v>
      </c>
      <c r="H26" s="147">
        <f t="shared" si="3"/>
        <v>0</v>
      </c>
      <c r="I26" s="147">
        <f t="shared" si="3"/>
        <v>0</v>
      </c>
      <c r="J26" s="147">
        <f t="shared" si="3"/>
        <v>0</v>
      </c>
      <c r="K26" s="147">
        <f t="shared" si="3"/>
        <v>0</v>
      </c>
      <c r="L26" s="147">
        <f t="shared" si="3"/>
        <v>0</v>
      </c>
      <c r="M26" s="147">
        <f t="shared" si="3"/>
        <v>0</v>
      </c>
      <c r="N26" s="147">
        <f t="shared" si="3"/>
        <v>0</v>
      </c>
      <c r="O26" s="147">
        <f t="shared" si="3"/>
        <v>0</v>
      </c>
      <c r="P26" s="147">
        <f t="shared" si="3"/>
        <v>0</v>
      </c>
    </row>
    <row r="27" spans="1:17">
      <c r="A27" s="148" t="s">
        <v>409</v>
      </c>
      <c r="B27" s="149">
        <v>9000000</v>
      </c>
      <c r="C27" s="150">
        <v>10000000</v>
      </c>
      <c r="D27" s="150">
        <v>7300000</v>
      </c>
      <c r="E27" s="150">
        <v>5600000</v>
      </c>
      <c r="F27" s="150">
        <v>4500000</v>
      </c>
      <c r="G27" s="150">
        <v>4000000</v>
      </c>
      <c r="H27" s="150"/>
      <c r="I27" s="150"/>
      <c r="J27" s="150"/>
      <c r="K27" s="150"/>
      <c r="L27" s="150"/>
      <c r="M27" s="150"/>
      <c r="N27" s="150"/>
      <c r="O27" s="150"/>
      <c r="P27" s="151"/>
    </row>
    <row r="28" spans="1:17">
      <c r="A28" s="152" t="s">
        <v>347</v>
      </c>
      <c r="B28" s="153">
        <v>1000000</v>
      </c>
      <c r="C28" s="154">
        <v>1200000</v>
      </c>
      <c r="D28" s="154">
        <v>3000000</v>
      </c>
      <c r="E28" s="154">
        <v>300000</v>
      </c>
      <c r="F28" s="154"/>
      <c r="G28" s="154">
        <v>500000</v>
      </c>
      <c r="H28" s="154"/>
      <c r="I28" s="154"/>
      <c r="J28" s="154"/>
      <c r="K28" s="154"/>
      <c r="L28" s="154"/>
      <c r="M28" s="154"/>
      <c r="N28" s="154"/>
      <c r="O28" s="154"/>
      <c r="P28" s="155"/>
      <c r="Q28" s="55" t="s">
        <v>410</v>
      </c>
    </row>
    <row r="29" spans="1:17">
      <c r="A29" s="156" t="s">
        <v>348</v>
      </c>
      <c r="B29" s="157">
        <v>850000</v>
      </c>
      <c r="C29" s="158">
        <v>900000</v>
      </c>
      <c r="D29" s="158">
        <v>1000000</v>
      </c>
      <c r="E29" s="158">
        <v>100000</v>
      </c>
      <c r="F29" s="158"/>
      <c r="G29" s="158">
        <v>400000</v>
      </c>
      <c r="H29" s="158"/>
      <c r="I29" s="158"/>
      <c r="J29" s="158"/>
      <c r="K29" s="158"/>
      <c r="L29" s="158"/>
      <c r="M29" s="158"/>
      <c r="N29" s="158"/>
      <c r="O29" s="158"/>
      <c r="P29" s="159"/>
      <c r="Q29" s="55" t="s">
        <v>411</v>
      </c>
    </row>
    <row r="30" spans="1:17">
      <c r="A30" s="160" t="s">
        <v>412</v>
      </c>
      <c r="B30" s="161">
        <v>800000</v>
      </c>
      <c r="C30" s="162">
        <v>500000</v>
      </c>
      <c r="D30" s="162">
        <v>200000</v>
      </c>
      <c r="E30" s="162">
        <v>0</v>
      </c>
      <c r="F30" s="162"/>
      <c r="G30" s="162">
        <v>300000</v>
      </c>
      <c r="H30" s="162"/>
      <c r="I30" s="162"/>
      <c r="J30" s="162"/>
      <c r="K30" s="162"/>
      <c r="L30" s="162"/>
      <c r="M30" s="162"/>
      <c r="N30" s="162"/>
      <c r="O30" s="162"/>
      <c r="P30" s="163"/>
      <c r="Q30" s="55" t="s">
        <v>413</v>
      </c>
    </row>
    <row r="31" spans="1:17" ht="17.25" thickBot="1">
      <c r="A31" s="164" t="s">
        <v>414</v>
      </c>
      <c r="B31" s="165">
        <v>250000</v>
      </c>
      <c r="C31" s="166">
        <v>400000</v>
      </c>
      <c r="D31" s="166">
        <v>700000</v>
      </c>
      <c r="E31" s="166">
        <v>200000</v>
      </c>
      <c r="F31" s="166">
        <v>600000</v>
      </c>
      <c r="G31" s="166">
        <v>200000</v>
      </c>
      <c r="H31" s="166"/>
      <c r="I31" s="166"/>
      <c r="J31" s="166"/>
      <c r="K31" s="166"/>
      <c r="L31" s="166"/>
      <c r="M31" s="166"/>
      <c r="N31" s="166"/>
      <c r="O31" s="166"/>
      <c r="P31" s="167"/>
    </row>
    <row r="32" spans="1:17">
      <c r="A32" s="168" t="s">
        <v>415</v>
      </c>
      <c r="B32" s="169">
        <f t="shared" ref="B32:P32" si="4">IF(B7="자사법인명의",SUM(B24,B27:B31),SUM(B25,B27,B31))</f>
        <v>26900000</v>
      </c>
      <c r="C32" s="169">
        <f t="shared" si="4"/>
        <v>33000000</v>
      </c>
      <c r="D32" s="169">
        <f t="shared" si="4"/>
        <v>20000000</v>
      </c>
      <c r="E32" s="169">
        <f t="shared" si="4"/>
        <v>17800000</v>
      </c>
      <c r="F32" s="169">
        <f t="shared" si="4"/>
        <v>20100000</v>
      </c>
      <c r="G32" s="169">
        <f t="shared" si="4"/>
        <v>14400000</v>
      </c>
      <c r="H32" s="169">
        <f t="shared" si="4"/>
        <v>0</v>
      </c>
      <c r="I32" s="169">
        <f t="shared" si="4"/>
        <v>0</v>
      </c>
      <c r="J32" s="169">
        <f t="shared" si="4"/>
        <v>0</v>
      </c>
      <c r="K32" s="169">
        <f t="shared" si="4"/>
        <v>0</v>
      </c>
      <c r="L32" s="169">
        <f t="shared" si="4"/>
        <v>0</v>
      </c>
      <c r="M32" s="169">
        <f t="shared" si="4"/>
        <v>0</v>
      </c>
      <c r="N32" s="169">
        <f t="shared" si="4"/>
        <v>0</v>
      </c>
      <c r="O32" s="169">
        <f t="shared" si="4"/>
        <v>0</v>
      </c>
      <c r="P32" s="169">
        <f t="shared" si="4"/>
        <v>0</v>
      </c>
    </row>
    <row r="34" spans="1:16" ht="17.25" thickBot="1">
      <c r="A34" s="56" t="s">
        <v>416</v>
      </c>
      <c r="D34" s="170" t="s">
        <v>417</v>
      </c>
    </row>
    <row r="35" spans="1:16">
      <c r="A35" s="96" t="s">
        <v>418</v>
      </c>
      <c r="B35" s="171"/>
      <c r="C35" s="172"/>
      <c r="D35" s="172"/>
      <c r="E35" s="172"/>
      <c r="F35" s="172"/>
      <c r="G35" s="172"/>
      <c r="H35" s="172"/>
      <c r="I35" s="172"/>
      <c r="J35" s="172"/>
      <c r="K35" s="172"/>
      <c r="L35" s="172"/>
      <c r="M35" s="172"/>
      <c r="N35" s="172"/>
      <c r="O35" s="172"/>
      <c r="P35" s="173"/>
    </row>
    <row r="36" spans="1:16" ht="17.25" thickBot="1">
      <c r="A36" s="96" t="s">
        <v>419</v>
      </c>
      <c r="B36" s="174"/>
      <c r="C36" s="175"/>
      <c r="D36" s="175"/>
      <c r="E36" s="175"/>
      <c r="F36" s="175"/>
      <c r="G36" s="175"/>
      <c r="H36" s="175"/>
      <c r="I36" s="175"/>
      <c r="J36" s="175"/>
      <c r="K36" s="175"/>
      <c r="L36" s="175"/>
      <c r="M36" s="175"/>
      <c r="N36" s="175"/>
      <c r="O36" s="175"/>
      <c r="P36" s="176"/>
    </row>
    <row r="37" spans="1:16">
      <c r="E37" s="177"/>
    </row>
    <row r="38" spans="1:16">
      <c r="E38" s="54"/>
    </row>
    <row r="40" spans="1:16">
      <c r="H40" s="178"/>
    </row>
    <row r="41" spans="1:16">
      <c r="H41" s="178" t="s">
        <v>420</v>
      </c>
    </row>
    <row r="42" spans="1:16">
      <c r="H42" s="178" t="s">
        <v>421</v>
      </c>
    </row>
    <row r="43" spans="1:16">
      <c r="H43" s="178" t="s">
        <v>422</v>
      </c>
    </row>
    <row r="45" spans="1:16">
      <c r="H45" s="178"/>
    </row>
    <row r="46" spans="1:16">
      <c r="H46" s="178" t="s">
        <v>293</v>
      </c>
    </row>
    <row r="47" spans="1:16">
      <c r="H47" s="178" t="s">
        <v>326</v>
      </c>
    </row>
    <row r="48" spans="1:16">
      <c r="H48" s="178" t="s">
        <v>423</v>
      </c>
    </row>
    <row r="50" spans="8:8">
      <c r="H50" s="178"/>
    </row>
    <row r="51" spans="8:8">
      <c r="H51" s="178" t="s">
        <v>424</v>
      </c>
    </row>
    <row r="52" spans="8:8">
      <c r="H52" s="178" t="s">
        <v>425</v>
      </c>
    </row>
  </sheetData>
  <mergeCells count="3">
    <mergeCell ref="A12:A13"/>
    <mergeCell ref="A14:A15"/>
    <mergeCell ref="A23:P23"/>
  </mergeCells>
  <phoneticPr fontId="51" type="noConversion"/>
  <conditionalFormatting sqref="B11:P11">
    <cfRule type="cellIs" dxfId="49" priority="6" stopIfTrue="1" operator="equal">
      <formula>"일부기간 가입"</formula>
    </cfRule>
    <cfRule type="cellIs" dxfId="48" priority="7" stopIfTrue="1" operator="equal">
      <formula>"미가입"</formula>
    </cfRule>
    <cfRule type="cellIs" dxfId="47" priority="8" stopIfTrue="1" operator="equal">
      <formula>"가입"</formula>
    </cfRule>
  </conditionalFormatting>
  <conditionalFormatting sqref="B16:P16">
    <cfRule type="cellIs" dxfId="46" priority="4" stopIfTrue="1" operator="equal">
      <formula>"작성하지 않음"</formula>
    </cfRule>
    <cfRule type="cellIs" dxfId="45" priority="5" stopIfTrue="1" operator="equal">
      <formula>"작성"</formula>
    </cfRule>
  </conditionalFormatting>
  <conditionalFormatting sqref="B7:P7">
    <cfRule type="cellIs" dxfId="44" priority="1" stopIfTrue="1" operator="equal">
      <formula>"렌트(허·하·호)"</formula>
    </cfRule>
    <cfRule type="cellIs" dxfId="43" priority="2" stopIfTrue="1" operator="equal">
      <formula>"리스차량"</formula>
    </cfRule>
    <cfRule type="cellIs" dxfId="42" priority="3" stopIfTrue="1" operator="equal">
      <formula>"자사법인명의"</formula>
    </cfRule>
  </conditionalFormatting>
  <dataValidations count="3">
    <dataValidation type="list" allowBlank="1" showInputMessage="1" showErrorMessage="1" sqref="B7:P7 IX7:JL7 ST7:TH7 ACP7:ADD7 AML7:AMZ7 AWH7:AWV7 BGD7:BGR7 BPZ7:BQN7 BZV7:CAJ7 CJR7:CKF7 CTN7:CUB7 DDJ7:DDX7 DNF7:DNT7 DXB7:DXP7 EGX7:EHL7 EQT7:ERH7 FAP7:FBD7 FKL7:FKZ7 FUH7:FUV7 GED7:GER7 GNZ7:GON7 GXV7:GYJ7 HHR7:HIF7 HRN7:HSB7 IBJ7:IBX7 ILF7:ILT7 IVB7:IVP7 JEX7:JFL7 JOT7:JPH7 JYP7:JZD7 KIL7:KIZ7 KSH7:KSV7 LCD7:LCR7 LLZ7:LMN7 LVV7:LWJ7 MFR7:MGF7 MPN7:MQB7 MZJ7:MZX7 NJF7:NJT7 NTB7:NTP7 OCX7:ODL7 OMT7:ONH7 OWP7:OXD7 PGL7:PGZ7 PQH7:PQV7 QAD7:QAR7 QJZ7:QKN7 QTV7:QUJ7 RDR7:REF7 RNN7:ROB7 RXJ7:RXX7 SHF7:SHT7 SRB7:SRP7 TAX7:TBL7 TKT7:TLH7 TUP7:TVD7 UEL7:UEZ7 UOH7:UOV7 UYD7:UYR7 VHZ7:VIN7 VRV7:VSJ7 WBR7:WCF7 WLN7:WMB7 WVJ7:WVX7 B65543:P65543 IX65543:JL65543 ST65543:TH65543 ACP65543:ADD65543 AML65543:AMZ65543 AWH65543:AWV65543 BGD65543:BGR65543 BPZ65543:BQN65543 BZV65543:CAJ65543 CJR65543:CKF65543 CTN65543:CUB65543 DDJ65543:DDX65543 DNF65543:DNT65543 DXB65543:DXP65543 EGX65543:EHL65543 EQT65543:ERH65543 FAP65543:FBD65543 FKL65543:FKZ65543 FUH65543:FUV65543 GED65543:GER65543 GNZ65543:GON65543 GXV65543:GYJ65543 HHR65543:HIF65543 HRN65543:HSB65543 IBJ65543:IBX65543 ILF65543:ILT65543 IVB65543:IVP65543 JEX65543:JFL65543 JOT65543:JPH65543 JYP65543:JZD65543 KIL65543:KIZ65543 KSH65543:KSV65543 LCD65543:LCR65543 LLZ65543:LMN65543 LVV65543:LWJ65543 MFR65543:MGF65543 MPN65543:MQB65543 MZJ65543:MZX65543 NJF65543:NJT65543 NTB65543:NTP65543 OCX65543:ODL65543 OMT65543:ONH65543 OWP65543:OXD65543 PGL65543:PGZ65543 PQH65543:PQV65543 QAD65543:QAR65543 QJZ65543:QKN65543 QTV65543:QUJ65543 RDR65543:REF65543 RNN65543:ROB65543 RXJ65543:RXX65543 SHF65543:SHT65543 SRB65543:SRP65543 TAX65543:TBL65543 TKT65543:TLH65543 TUP65543:TVD65543 UEL65543:UEZ65543 UOH65543:UOV65543 UYD65543:UYR65543 VHZ65543:VIN65543 VRV65543:VSJ65543 WBR65543:WCF65543 WLN65543:WMB65543 WVJ65543:WVX65543 B131079:P131079 IX131079:JL131079 ST131079:TH131079 ACP131079:ADD131079 AML131079:AMZ131079 AWH131079:AWV131079 BGD131079:BGR131079 BPZ131079:BQN131079 BZV131079:CAJ131079 CJR131079:CKF131079 CTN131079:CUB131079 DDJ131079:DDX131079 DNF131079:DNT131079 DXB131079:DXP131079 EGX131079:EHL131079 EQT131079:ERH131079 FAP131079:FBD131079 FKL131079:FKZ131079 FUH131079:FUV131079 GED131079:GER131079 GNZ131079:GON131079 GXV131079:GYJ131079 HHR131079:HIF131079 HRN131079:HSB131079 IBJ131079:IBX131079 ILF131079:ILT131079 IVB131079:IVP131079 JEX131079:JFL131079 JOT131079:JPH131079 JYP131079:JZD131079 KIL131079:KIZ131079 KSH131079:KSV131079 LCD131079:LCR131079 LLZ131079:LMN131079 LVV131079:LWJ131079 MFR131079:MGF131079 MPN131079:MQB131079 MZJ131079:MZX131079 NJF131079:NJT131079 NTB131079:NTP131079 OCX131079:ODL131079 OMT131079:ONH131079 OWP131079:OXD131079 PGL131079:PGZ131079 PQH131079:PQV131079 QAD131079:QAR131079 QJZ131079:QKN131079 QTV131079:QUJ131079 RDR131079:REF131079 RNN131079:ROB131079 RXJ131079:RXX131079 SHF131079:SHT131079 SRB131079:SRP131079 TAX131079:TBL131079 TKT131079:TLH131079 TUP131079:TVD131079 UEL131079:UEZ131079 UOH131079:UOV131079 UYD131079:UYR131079 VHZ131079:VIN131079 VRV131079:VSJ131079 WBR131079:WCF131079 WLN131079:WMB131079 WVJ131079:WVX131079 B196615:P196615 IX196615:JL196615 ST196615:TH196615 ACP196615:ADD196615 AML196615:AMZ196615 AWH196615:AWV196615 BGD196615:BGR196615 BPZ196615:BQN196615 BZV196615:CAJ196615 CJR196615:CKF196615 CTN196615:CUB196615 DDJ196615:DDX196615 DNF196615:DNT196615 DXB196615:DXP196615 EGX196615:EHL196615 EQT196615:ERH196615 FAP196615:FBD196615 FKL196615:FKZ196615 FUH196615:FUV196615 GED196615:GER196615 GNZ196615:GON196615 GXV196615:GYJ196615 HHR196615:HIF196615 HRN196615:HSB196615 IBJ196615:IBX196615 ILF196615:ILT196615 IVB196615:IVP196615 JEX196615:JFL196615 JOT196615:JPH196615 JYP196615:JZD196615 KIL196615:KIZ196615 KSH196615:KSV196615 LCD196615:LCR196615 LLZ196615:LMN196615 LVV196615:LWJ196615 MFR196615:MGF196615 MPN196615:MQB196615 MZJ196615:MZX196615 NJF196615:NJT196615 NTB196615:NTP196615 OCX196615:ODL196615 OMT196615:ONH196615 OWP196615:OXD196615 PGL196615:PGZ196615 PQH196615:PQV196615 QAD196615:QAR196615 QJZ196615:QKN196615 QTV196615:QUJ196615 RDR196615:REF196615 RNN196615:ROB196615 RXJ196615:RXX196615 SHF196615:SHT196615 SRB196615:SRP196615 TAX196615:TBL196615 TKT196615:TLH196615 TUP196615:TVD196615 UEL196615:UEZ196615 UOH196615:UOV196615 UYD196615:UYR196615 VHZ196615:VIN196615 VRV196615:VSJ196615 WBR196615:WCF196615 WLN196615:WMB196615 WVJ196615:WVX196615 B262151:P262151 IX262151:JL262151 ST262151:TH262151 ACP262151:ADD262151 AML262151:AMZ262151 AWH262151:AWV262151 BGD262151:BGR262151 BPZ262151:BQN262151 BZV262151:CAJ262151 CJR262151:CKF262151 CTN262151:CUB262151 DDJ262151:DDX262151 DNF262151:DNT262151 DXB262151:DXP262151 EGX262151:EHL262151 EQT262151:ERH262151 FAP262151:FBD262151 FKL262151:FKZ262151 FUH262151:FUV262151 GED262151:GER262151 GNZ262151:GON262151 GXV262151:GYJ262151 HHR262151:HIF262151 HRN262151:HSB262151 IBJ262151:IBX262151 ILF262151:ILT262151 IVB262151:IVP262151 JEX262151:JFL262151 JOT262151:JPH262151 JYP262151:JZD262151 KIL262151:KIZ262151 KSH262151:KSV262151 LCD262151:LCR262151 LLZ262151:LMN262151 LVV262151:LWJ262151 MFR262151:MGF262151 MPN262151:MQB262151 MZJ262151:MZX262151 NJF262151:NJT262151 NTB262151:NTP262151 OCX262151:ODL262151 OMT262151:ONH262151 OWP262151:OXD262151 PGL262151:PGZ262151 PQH262151:PQV262151 QAD262151:QAR262151 QJZ262151:QKN262151 QTV262151:QUJ262151 RDR262151:REF262151 RNN262151:ROB262151 RXJ262151:RXX262151 SHF262151:SHT262151 SRB262151:SRP262151 TAX262151:TBL262151 TKT262151:TLH262151 TUP262151:TVD262151 UEL262151:UEZ262151 UOH262151:UOV262151 UYD262151:UYR262151 VHZ262151:VIN262151 VRV262151:VSJ262151 WBR262151:WCF262151 WLN262151:WMB262151 WVJ262151:WVX262151 B327687:P327687 IX327687:JL327687 ST327687:TH327687 ACP327687:ADD327687 AML327687:AMZ327687 AWH327687:AWV327687 BGD327687:BGR327687 BPZ327687:BQN327687 BZV327687:CAJ327687 CJR327687:CKF327687 CTN327687:CUB327687 DDJ327687:DDX327687 DNF327687:DNT327687 DXB327687:DXP327687 EGX327687:EHL327687 EQT327687:ERH327687 FAP327687:FBD327687 FKL327687:FKZ327687 FUH327687:FUV327687 GED327687:GER327687 GNZ327687:GON327687 GXV327687:GYJ327687 HHR327687:HIF327687 HRN327687:HSB327687 IBJ327687:IBX327687 ILF327687:ILT327687 IVB327687:IVP327687 JEX327687:JFL327687 JOT327687:JPH327687 JYP327687:JZD327687 KIL327687:KIZ327687 KSH327687:KSV327687 LCD327687:LCR327687 LLZ327687:LMN327687 LVV327687:LWJ327687 MFR327687:MGF327687 MPN327687:MQB327687 MZJ327687:MZX327687 NJF327687:NJT327687 NTB327687:NTP327687 OCX327687:ODL327687 OMT327687:ONH327687 OWP327687:OXD327687 PGL327687:PGZ327687 PQH327687:PQV327687 QAD327687:QAR327687 QJZ327687:QKN327687 QTV327687:QUJ327687 RDR327687:REF327687 RNN327687:ROB327687 RXJ327687:RXX327687 SHF327687:SHT327687 SRB327687:SRP327687 TAX327687:TBL327687 TKT327687:TLH327687 TUP327687:TVD327687 UEL327687:UEZ327687 UOH327687:UOV327687 UYD327687:UYR327687 VHZ327687:VIN327687 VRV327687:VSJ327687 WBR327687:WCF327687 WLN327687:WMB327687 WVJ327687:WVX327687 B393223:P393223 IX393223:JL393223 ST393223:TH393223 ACP393223:ADD393223 AML393223:AMZ393223 AWH393223:AWV393223 BGD393223:BGR393223 BPZ393223:BQN393223 BZV393223:CAJ393223 CJR393223:CKF393223 CTN393223:CUB393223 DDJ393223:DDX393223 DNF393223:DNT393223 DXB393223:DXP393223 EGX393223:EHL393223 EQT393223:ERH393223 FAP393223:FBD393223 FKL393223:FKZ393223 FUH393223:FUV393223 GED393223:GER393223 GNZ393223:GON393223 GXV393223:GYJ393223 HHR393223:HIF393223 HRN393223:HSB393223 IBJ393223:IBX393223 ILF393223:ILT393223 IVB393223:IVP393223 JEX393223:JFL393223 JOT393223:JPH393223 JYP393223:JZD393223 KIL393223:KIZ393223 KSH393223:KSV393223 LCD393223:LCR393223 LLZ393223:LMN393223 LVV393223:LWJ393223 MFR393223:MGF393223 MPN393223:MQB393223 MZJ393223:MZX393223 NJF393223:NJT393223 NTB393223:NTP393223 OCX393223:ODL393223 OMT393223:ONH393223 OWP393223:OXD393223 PGL393223:PGZ393223 PQH393223:PQV393223 QAD393223:QAR393223 QJZ393223:QKN393223 QTV393223:QUJ393223 RDR393223:REF393223 RNN393223:ROB393223 RXJ393223:RXX393223 SHF393223:SHT393223 SRB393223:SRP393223 TAX393223:TBL393223 TKT393223:TLH393223 TUP393223:TVD393223 UEL393223:UEZ393223 UOH393223:UOV393223 UYD393223:UYR393223 VHZ393223:VIN393223 VRV393223:VSJ393223 WBR393223:WCF393223 WLN393223:WMB393223 WVJ393223:WVX393223 B458759:P458759 IX458759:JL458759 ST458759:TH458759 ACP458759:ADD458759 AML458759:AMZ458759 AWH458759:AWV458759 BGD458759:BGR458759 BPZ458759:BQN458759 BZV458759:CAJ458759 CJR458759:CKF458759 CTN458759:CUB458759 DDJ458759:DDX458759 DNF458759:DNT458759 DXB458759:DXP458759 EGX458759:EHL458759 EQT458759:ERH458759 FAP458759:FBD458759 FKL458759:FKZ458759 FUH458759:FUV458759 GED458759:GER458759 GNZ458759:GON458759 GXV458759:GYJ458759 HHR458759:HIF458759 HRN458759:HSB458759 IBJ458759:IBX458759 ILF458759:ILT458759 IVB458759:IVP458759 JEX458759:JFL458759 JOT458759:JPH458759 JYP458759:JZD458759 KIL458759:KIZ458759 KSH458759:KSV458759 LCD458759:LCR458759 LLZ458759:LMN458759 LVV458759:LWJ458759 MFR458759:MGF458759 MPN458759:MQB458759 MZJ458759:MZX458759 NJF458759:NJT458759 NTB458759:NTP458759 OCX458759:ODL458759 OMT458759:ONH458759 OWP458759:OXD458759 PGL458759:PGZ458759 PQH458759:PQV458759 QAD458759:QAR458759 QJZ458759:QKN458759 QTV458759:QUJ458759 RDR458759:REF458759 RNN458759:ROB458759 RXJ458759:RXX458759 SHF458759:SHT458759 SRB458759:SRP458759 TAX458759:TBL458759 TKT458759:TLH458759 TUP458759:TVD458759 UEL458759:UEZ458759 UOH458759:UOV458759 UYD458759:UYR458759 VHZ458759:VIN458759 VRV458759:VSJ458759 WBR458759:WCF458759 WLN458759:WMB458759 WVJ458759:WVX458759 B524295:P524295 IX524295:JL524295 ST524295:TH524295 ACP524295:ADD524295 AML524295:AMZ524295 AWH524295:AWV524295 BGD524295:BGR524295 BPZ524295:BQN524295 BZV524295:CAJ524295 CJR524295:CKF524295 CTN524295:CUB524295 DDJ524295:DDX524295 DNF524295:DNT524295 DXB524295:DXP524295 EGX524295:EHL524295 EQT524295:ERH524295 FAP524295:FBD524295 FKL524295:FKZ524295 FUH524295:FUV524295 GED524295:GER524295 GNZ524295:GON524295 GXV524295:GYJ524295 HHR524295:HIF524295 HRN524295:HSB524295 IBJ524295:IBX524295 ILF524295:ILT524295 IVB524295:IVP524295 JEX524295:JFL524295 JOT524295:JPH524295 JYP524295:JZD524295 KIL524295:KIZ524295 KSH524295:KSV524295 LCD524295:LCR524295 LLZ524295:LMN524295 LVV524295:LWJ524295 MFR524295:MGF524295 MPN524295:MQB524295 MZJ524295:MZX524295 NJF524295:NJT524295 NTB524295:NTP524295 OCX524295:ODL524295 OMT524295:ONH524295 OWP524295:OXD524295 PGL524295:PGZ524295 PQH524295:PQV524295 QAD524295:QAR524295 QJZ524295:QKN524295 QTV524295:QUJ524295 RDR524295:REF524295 RNN524295:ROB524295 RXJ524295:RXX524295 SHF524295:SHT524295 SRB524295:SRP524295 TAX524295:TBL524295 TKT524295:TLH524295 TUP524295:TVD524295 UEL524295:UEZ524295 UOH524295:UOV524295 UYD524295:UYR524295 VHZ524295:VIN524295 VRV524295:VSJ524295 WBR524295:WCF524295 WLN524295:WMB524295 WVJ524295:WVX524295 B589831:P589831 IX589831:JL589831 ST589831:TH589831 ACP589831:ADD589831 AML589831:AMZ589831 AWH589831:AWV589831 BGD589831:BGR589831 BPZ589831:BQN589831 BZV589831:CAJ589831 CJR589831:CKF589831 CTN589831:CUB589831 DDJ589831:DDX589831 DNF589831:DNT589831 DXB589831:DXP589831 EGX589831:EHL589831 EQT589831:ERH589831 FAP589831:FBD589831 FKL589831:FKZ589831 FUH589831:FUV589831 GED589831:GER589831 GNZ589831:GON589831 GXV589831:GYJ589831 HHR589831:HIF589831 HRN589831:HSB589831 IBJ589831:IBX589831 ILF589831:ILT589831 IVB589831:IVP589831 JEX589831:JFL589831 JOT589831:JPH589831 JYP589831:JZD589831 KIL589831:KIZ589831 KSH589831:KSV589831 LCD589831:LCR589831 LLZ589831:LMN589831 LVV589831:LWJ589831 MFR589831:MGF589831 MPN589831:MQB589831 MZJ589831:MZX589831 NJF589831:NJT589831 NTB589831:NTP589831 OCX589831:ODL589831 OMT589831:ONH589831 OWP589831:OXD589831 PGL589831:PGZ589831 PQH589831:PQV589831 QAD589831:QAR589831 QJZ589831:QKN589831 QTV589831:QUJ589831 RDR589831:REF589831 RNN589831:ROB589831 RXJ589831:RXX589831 SHF589831:SHT589831 SRB589831:SRP589831 TAX589831:TBL589831 TKT589831:TLH589831 TUP589831:TVD589831 UEL589831:UEZ589831 UOH589831:UOV589831 UYD589831:UYR589831 VHZ589831:VIN589831 VRV589831:VSJ589831 WBR589831:WCF589831 WLN589831:WMB589831 WVJ589831:WVX589831 B655367:P655367 IX655367:JL655367 ST655367:TH655367 ACP655367:ADD655367 AML655367:AMZ655367 AWH655367:AWV655367 BGD655367:BGR655367 BPZ655367:BQN655367 BZV655367:CAJ655367 CJR655367:CKF655367 CTN655367:CUB655367 DDJ655367:DDX655367 DNF655367:DNT655367 DXB655367:DXP655367 EGX655367:EHL655367 EQT655367:ERH655367 FAP655367:FBD655367 FKL655367:FKZ655367 FUH655367:FUV655367 GED655367:GER655367 GNZ655367:GON655367 GXV655367:GYJ655367 HHR655367:HIF655367 HRN655367:HSB655367 IBJ655367:IBX655367 ILF655367:ILT655367 IVB655367:IVP655367 JEX655367:JFL655367 JOT655367:JPH655367 JYP655367:JZD655367 KIL655367:KIZ655367 KSH655367:KSV655367 LCD655367:LCR655367 LLZ655367:LMN655367 LVV655367:LWJ655367 MFR655367:MGF655367 MPN655367:MQB655367 MZJ655367:MZX655367 NJF655367:NJT655367 NTB655367:NTP655367 OCX655367:ODL655367 OMT655367:ONH655367 OWP655367:OXD655367 PGL655367:PGZ655367 PQH655367:PQV655367 QAD655367:QAR655367 QJZ655367:QKN655367 QTV655367:QUJ655367 RDR655367:REF655367 RNN655367:ROB655367 RXJ655367:RXX655367 SHF655367:SHT655367 SRB655367:SRP655367 TAX655367:TBL655367 TKT655367:TLH655367 TUP655367:TVD655367 UEL655367:UEZ655367 UOH655367:UOV655367 UYD655367:UYR655367 VHZ655367:VIN655367 VRV655367:VSJ655367 WBR655367:WCF655367 WLN655367:WMB655367 WVJ655367:WVX655367 B720903:P720903 IX720903:JL720903 ST720903:TH720903 ACP720903:ADD720903 AML720903:AMZ720903 AWH720903:AWV720903 BGD720903:BGR720903 BPZ720903:BQN720903 BZV720903:CAJ720903 CJR720903:CKF720903 CTN720903:CUB720903 DDJ720903:DDX720903 DNF720903:DNT720903 DXB720903:DXP720903 EGX720903:EHL720903 EQT720903:ERH720903 FAP720903:FBD720903 FKL720903:FKZ720903 FUH720903:FUV720903 GED720903:GER720903 GNZ720903:GON720903 GXV720903:GYJ720903 HHR720903:HIF720903 HRN720903:HSB720903 IBJ720903:IBX720903 ILF720903:ILT720903 IVB720903:IVP720903 JEX720903:JFL720903 JOT720903:JPH720903 JYP720903:JZD720903 KIL720903:KIZ720903 KSH720903:KSV720903 LCD720903:LCR720903 LLZ720903:LMN720903 LVV720903:LWJ720903 MFR720903:MGF720903 MPN720903:MQB720903 MZJ720903:MZX720903 NJF720903:NJT720903 NTB720903:NTP720903 OCX720903:ODL720903 OMT720903:ONH720903 OWP720903:OXD720903 PGL720903:PGZ720903 PQH720903:PQV720903 QAD720903:QAR720903 QJZ720903:QKN720903 QTV720903:QUJ720903 RDR720903:REF720903 RNN720903:ROB720903 RXJ720903:RXX720903 SHF720903:SHT720903 SRB720903:SRP720903 TAX720903:TBL720903 TKT720903:TLH720903 TUP720903:TVD720903 UEL720903:UEZ720903 UOH720903:UOV720903 UYD720903:UYR720903 VHZ720903:VIN720903 VRV720903:VSJ720903 WBR720903:WCF720903 WLN720903:WMB720903 WVJ720903:WVX720903 B786439:P786439 IX786439:JL786439 ST786439:TH786439 ACP786439:ADD786439 AML786439:AMZ786439 AWH786439:AWV786439 BGD786439:BGR786439 BPZ786439:BQN786439 BZV786439:CAJ786439 CJR786439:CKF786439 CTN786439:CUB786439 DDJ786439:DDX786439 DNF786439:DNT786439 DXB786439:DXP786439 EGX786439:EHL786439 EQT786439:ERH786439 FAP786439:FBD786439 FKL786439:FKZ786439 FUH786439:FUV786439 GED786439:GER786439 GNZ786439:GON786439 GXV786439:GYJ786439 HHR786439:HIF786439 HRN786439:HSB786439 IBJ786439:IBX786439 ILF786439:ILT786439 IVB786439:IVP786439 JEX786439:JFL786439 JOT786439:JPH786439 JYP786439:JZD786439 KIL786439:KIZ786439 KSH786439:KSV786439 LCD786439:LCR786439 LLZ786439:LMN786439 LVV786439:LWJ786439 MFR786439:MGF786439 MPN786439:MQB786439 MZJ786439:MZX786439 NJF786439:NJT786439 NTB786439:NTP786439 OCX786439:ODL786439 OMT786439:ONH786439 OWP786439:OXD786439 PGL786439:PGZ786439 PQH786439:PQV786439 QAD786439:QAR786439 QJZ786439:QKN786439 QTV786439:QUJ786439 RDR786439:REF786439 RNN786439:ROB786439 RXJ786439:RXX786439 SHF786439:SHT786439 SRB786439:SRP786439 TAX786439:TBL786439 TKT786439:TLH786439 TUP786439:TVD786439 UEL786439:UEZ786439 UOH786439:UOV786439 UYD786439:UYR786439 VHZ786439:VIN786439 VRV786439:VSJ786439 WBR786439:WCF786439 WLN786439:WMB786439 WVJ786439:WVX786439 B851975:P851975 IX851975:JL851975 ST851975:TH851975 ACP851975:ADD851975 AML851975:AMZ851975 AWH851975:AWV851975 BGD851975:BGR851975 BPZ851975:BQN851975 BZV851975:CAJ851975 CJR851975:CKF851975 CTN851975:CUB851975 DDJ851975:DDX851975 DNF851975:DNT851975 DXB851975:DXP851975 EGX851975:EHL851975 EQT851975:ERH851975 FAP851975:FBD851975 FKL851975:FKZ851975 FUH851975:FUV851975 GED851975:GER851975 GNZ851975:GON851975 GXV851975:GYJ851975 HHR851975:HIF851975 HRN851975:HSB851975 IBJ851975:IBX851975 ILF851975:ILT851975 IVB851975:IVP851975 JEX851975:JFL851975 JOT851975:JPH851975 JYP851975:JZD851975 KIL851975:KIZ851975 KSH851975:KSV851975 LCD851975:LCR851975 LLZ851975:LMN851975 LVV851975:LWJ851975 MFR851975:MGF851975 MPN851975:MQB851975 MZJ851975:MZX851975 NJF851975:NJT851975 NTB851975:NTP851975 OCX851975:ODL851975 OMT851975:ONH851975 OWP851975:OXD851975 PGL851975:PGZ851975 PQH851975:PQV851975 QAD851975:QAR851975 QJZ851975:QKN851975 QTV851975:QUJ851975 RDR851975:REF851975 RNN851975:ROB851975 RXJ851975:RXX851975 SHF851975:SHT851975 SRB851975:SRP851975 TAX851975:TBL851975 TKT851975:TLH851975 TUP851975:TVD851975 UEL851975:UEZ851975 UOH851975:UOV851975 UYD851975:UYR851975 VHZ851975:VIN851975 VRV851975:VSJ851975 WBR851975:WCF851975 WLN851975:WMB851975 WVJ851975:WVX851975 B917511:P917511 IX917511:JL917511 ST917511:TH917511 ACP917511:ADD917511 AML917511:AMZ917511 AWH917511:AWV917511 BGD917511:BGR917511 BPZ917511:BQN917511 BZV917511:CAJ917511 CJR917511:CKF917511 CTN917511:CUB917511 DDJ917511:DDX917511 DNF917511:DNT917511 DXB917511:DXP917511 EGX917511:EHL917511 EQT917511:ERH917511 FAP917511:FBD917511 FKL917511:FKZ917511 FUH917511:FUV917511 GED917511:GER917511 GNZ917511:GON917511 GXV917511:GYJ917511 HHR917511:HIF917511 HRN917511:HSB917511 IBJ917511:IBX917511 ILF917511:ILT917511 IVB917511:IVP917511 JEX917511:JFL917511 JOT917511:JPH917511 JYP917511:JZD917511 KIL917511:KIZ917511 KSH917511:KSV917511 LCD917511:LCR917511 LLZ917511:LMN917511 LVV917511:LWJ917511 MFR917511:MGF917511 MPN917511:MQB917511 MZJ917511:MZX917511 NJF917511:NJT917511 NTB917511:NTP917511 OCX917511:ODL917511 OMT917511:ONH917511 OWP917511:OXD917511 PGL917511:PGZ917511 PQH917511:PQV917511 QAD917511:QAR917511 QJZ917511:QKN917511 QTV917511:QUJ917511 RDR917511:REF917511 RNN917511:ROB917511 RXJ917511:RXX917511 SHF917511:SHT917511 SRB917511:SRP917511 TAX917511:TBL917511 TKT917511:TLH917511 TUP917511:TVD917511 UEL917511:UEZ917511 UOH917511:UOV917511 UYD917511:UYR917511 VHZ917511:VIN917511 VRV917511:VSJ917511 WBR917511:WCF917511 WLN917511:WMB917511 WVJ917511:WVX917511 B983047:P983047 IX983047:JL983047 ST983047:TH983047 ACP983047:ADD983047 AML983047:AMZ983047 AWH983047:AWV983047 BGD983047:BGR983047 BPZ983047:BQN983047 BZV983047:CAJ983047 CJR983047:CKF983047 CTN983047:CUB983047 DDJ983047:DDX983047 DNF983047:DNT983047 DXB983047:DXP983047 EGX983047:EHL983047 EQT983047:ERH983047 FAP983047:FBD983047 FKL983047:FKZ983047 FUH983047:FUV983047 GED983047:GER983047 GNZ983047:GON983047 GXV983047:GYJ983047 HHR983047:HIF983047 HRN983047:HSB983047 IBJ983047:IBX983047 ILF983047:ILT983047 IVB983047:IVP983047 JEX983047:JFL983047 JOT983047:JPH983047 JYP983047:JZD983047 KIL983047:KIZ983047 KSH983047:KSV983047 LCD983047:LCR983047 LLZ983047:LMN983047 LVV983047:LWJ983047 MFR983047:MGF983047 MPN983047:MQB983047 MZJ983047:MZX983047 NJF983047:NJT983047 NTB983047:NTP983047 OCX983047:ODL983047 OMT983047:ONH983047 OWP983047:OXD983047 PGL983047:PGZ983047 PQH983047:PQV983047 QAD983047:QAR983047 QJZ983047:QKN983047 QTV983047:QUJ983047 RDR983047:REF983047 RNN983047:ROB983047 RXJ983047:RXX983047 SHF983047:SHT983047 SRB983047:SRP983047 TAX983047:TBL983047 TKT983047:TLH983047 TUP983047:TVD983047 UEL983047:UEZ983047 UOH983047:UOV983047 UYD983047:UYR983047 VHZ983047:VIN983047 VRV983047:VSJ983047 WBR983047:WCF983047 WLN983047:WMB983047 WVJ983047:WVX983047" xr:uid="{8604F35A-BA0F-4B0C-894C-6DFF675D4A46}">
      <formula1>$H$40:$H$43</formula1>
    </dataValidation>
    <dataValidation type="list"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xr:uid="{03952DE0-0DE5-406E-8DE4-0B1CCBEC30DB}">
      <formula1>$H$50:$H$52</formula1>
    </dataValidation>
    <dataValidation type="list" allowBlank="1" showInputMessage="1" showErrorMessage="1" sqref="B11:P11 IX11:JL11 ST11:TH11 ACP11:ADD11 AML11:AMZ11 AWH11:AWV11 BGD11:BGR11 BPZ11:BQN11 BZV11:CAJ11 CJR11:CKF11 CTN11:CUB11 DDJ11:DDX11 DNF11:DNT11 DXB11:DXP11 EGX11:EHL11 EQT11:ERH11 FAP11:FBD11 FKL11:FKZ11 FUH11:FUV11 GED11:GER11 GNZ11:GON11 GXV11:GYJ11 HHR11:HIF11 HRN11:HSB11 IBJ11:IBX11 ILF11:ILT11 IVB11:IVP11 JEX11:JFL11 JOT11:JPH11 JYP11:JZD11 KIL11:KIZ11 KSH11:KSV11 LCD11:LCR11 LLZ11:LMN11 LVV11:LWJ11 MFR11:MGF11 MPN11:MQB11 MZJ11:MZX11 NJF11:NJT11 NTB11:NTP11 OCX11:ODL11 OMT11:ONH11 OWP11:OXD11 PGL11:PGZ11 PQH11:PQV11 QAD11:QAR11 QJZ11:QKN11 QTV11:QUJ11 RDR11:REF11 RNN11:ROB11 RXJ11:RXX11 SHF11:SHT11 SRB11:SRP11 TAX11:TBL11 TKT11:TLH11 TUP11:TVD11 UEL11:UEZ11 UOH11:UOV11 UYD11:UYR11 VHZ11:VIN11 VRV11:VSJ11 WBR11:WCF11 WLN11:WMB11 WVJ11:WVX11 B65547:P65547 IX65547:JL65547 ST65547:TH65547 ACP65547:ADD65547 AML65547:AMZ65547 AWH65547:AWV65547 BGD65547:BGR65547 BPZ65547:BQN65547 BZV65547:CAJ65547 CJR65547:CKF65547 CTN65547:CUB65547 DDJ65547:DDX65547 DNF65547:DNT65547 DXB65547:DXP65547 EGX65547:EHL65547 EQT65547:ERH65547 FAP65547:FBD65547 FKL65547:FKZ65547 FUH65547:FUV65547 GED65547:GER65547 GNZ65547:GON65547 GXV65547:GYJ65547 HHR65547:HIF65547 HRN65547:HSB65547 IBJ65547:IBX65547 ILF65547:ILT65547 IVB65547:IVP65547 JEX65547:JFL65547 JOT65547:JPH65547 JYP65547:JZD65547 KIL65547:KIZ65547 KSH65547:KSV65547 LCD65547:LCR65547 LLZ65547:LMN65547 LVV65547:LWJ65547 MFR65547:MGF65547 MPN65547:MQB65547 MZJ65547:MZX65547 NJF65547:NJT65547 NTB65547:NTP65547 OCX65547:ODL65547 OMT65547:ONH65547 OWP65547:OXD65547 PGL65547:PGZ65547 PQH65547:PQV65547 QAD65547:QAR65547 QJZ65547:QKN65547 QTV65547:QUJ65547 RDR65547:REF65547 RNN65547:ROB65547 RXJ65547:RXX65547 SHF65547:SHT65547 SRB65547:SRP65547 TAX65547:TBL65547 TKT65547:TLH65547 TUP65547:TVD65547 UEL65547:UEZ65547 UOH65547:UOV65547 UYD65547:UYR65547 VHZ65547:VIN65547 VRV65547:VSJ65547 WBR65547:WCF65547 WLN65547:WMB65547 WVJ65547:WVX65547 B131083:P131083 IX131083:JL131083 ST131083:TH131083 ACP131083:ADD131083 AML131083:AMZ131083 AWH131083:AWV131083 BGD131083:BGR131083 BPZ131083:BQN131083 BZV131083:CAJ131083 CJR131083:CKF131083 CTN131083:CUB131083 DDJ131083:DDX131083 DNF131083:DNT131083 DXB131083:DXP131083 EGX131083:EHL131083 EQT131083:ERH131083 FAP131083:FBD131083 FKL131083:FKZ131083 FUH131083:FUV131083 GED131083:GER131083 GNZ131083:GON131083 GXV131083:GYJ131083 HHR131083:HIF131083 HRN131083:HSB131083 IBJ131083:IBX131083 ILF131083:ILT131083 IVB131083:IVP131083 JEX131083:JFL131083 JOT131083:JPH131083 JYP131083:JZD131083 KIL131083:KIZ131083 KSH131083:KSV131083 LCD131083:LCR131083 LLZ131083:LMN131083 LVV131083:LWJ131083 MFR131083:MGF131083 MPN131083:MQB131083 MZJ131083:MZX131083 NJF131083:NJT131083 NTB131083:NTP131083 OCX131083:ODL131083 OMT131083:ONH131083 OWP131083:OXD131083 PGL131083:PGZ131083 PQH131083:PQV131083 QAD131083:QAR131083 QJZ131083:QKN131083 QTV131083:QUJ131083 RDR131083:REF131083 RNN131083:ROB131083 RXJ131083:RXX131083 SHF131083:SHT131083 SRB131083:SRP131083 TAX131083:TBL131083 TKT131083:TLH131083 TUP131083:TVD131083 UEL131083:UEZ131083 UOH131083:UOV131083 UYD131083:UYR131083 VHZ131083:VIN131083 VRV131083:VSJ131083 WBR131083:WCF131083 WLN131083:WMB131083 WVJ131083:WVX131083 B196619:P196619 IX196619:JL196619 ST196619:TH196619 ACP196619:ADD196619 AML196619:AMZ196619 AWH196619:AWV196619 BGD196619:BGR196619 BPZ196619:BQN196619 BZV196619:CAJ196619 CJR196619:CKF196619 CTN196619:CUB196619 DDJ196619:DDX196619 DNF196619:DNT196619 DXB196619:DXP196619 EGX196619:EHL196619 EQT196619:ERH196619 FAP196619:FBD196619 FKL196619:FKZ196619 FUH196619:FUV196619 GED196619:GER196619 GNZ196619:GON196619 GXV196619:GYJ196619 HHR196619:HIF196619 HRN196619:HSB196619 IBJ196619:IBX196619 ILF196619:ILT196619 IVB196619:IVP196619 JEX196619:JFL196619 JOT196619:JPH196619 JYP196619:JZD196619 KIL196619:KIZ196619 KSH196619:KSV196619 LCD196619:LCR196619 LLZ196619:LMN196619 LVV196619:LWJ196619 MFR196619:MGF196619 MPN196619:MQB196619 MZJ196619:MZX196619 NJF196619:NJT196619 NTB196619:NTP196619 OCX196619:ODL196619 OMT196619:ONH196619 OWP196619:OXD196619 PGL196619:PGZ196619 PQH196619:PQV196619 QAD196619:QAR196619 QJZ196619:QKN196619 QTV196619:QUJ196619 RDR196619:REF196619 RNN196619:ROB196619 RXJ196619:RXX196619 SHF196619:SHT196619 SRB196619:SRP196619 TAX196619:TBL196619 TKT196619:TLH196619 TUP196619:TVD196619 UEL196619:UEZ196619 UOH196619:UOV196619 UYD196619:UYR196619 VHZ196619:VIN196619 VRV196619:VSJ196619 WBR196619:WCF196619 WLN196619:WMB196619 WVJ196619:WVX196619 B262155:P262155 IX262155:JL262155 ST262155:TH262155 ACP262155:ADD262155 AML262155:AMZ262155 AWH262155:AWV262155 BGD262155:BGR262155 BPZ262155:BQN262155 BZV262155:CAJ262155 CJR262155:CKF262155 CTN262155:CUB262155 DDJ262155:DDX262155 DNF262155:DNT262155 DXB262155:DXP262155 EGX262155:EHL262155 EQT262155:ERH262155 FAP262155:FBD262155 FKL262155:FKZ262155 FUH262155:FUV262155 GED262155:GER262155 GNZ262155:GON262155 GXV262155:GYJ262155 HHR262155:HIF262155 HRN262155:HSB262155 IBJ262155:IBX262155 ILF262155:ILT262155 IVB262155:IVP262155 JEX262155:JFL262155 JOT262155:JPH262155 JYP262155:JZD262155 KIL262155:KIZ262155 KSH262155:KSV262155 LCD262155:LCR262155 LLZ262155:LMN262155 LVV262155:LWJ262155 MFR262155:MGF262155 MPN262155:MQB262155 MZJ262155:MZX262155 NJF262155:NJT262155 NTB262155:NTP262155 OCX262155:ODL262155 OMT262155:ONH262155 OWP262155:OXD262155 PGL262155:PGZ262155 PQH262155:PQV262155 QAD262155:QAR262155 QJZ262155:QKN262155 QTV262155:QUJ262155 RDR262155:REF262155 RNN262155:ROB262155 RXJ262155:RXX262155 SHF262155:SHT262155 SRB262155:SRP262155 TAX262155:TBL262155 TKT262155:TLH262155 TUP262155:TVD262155 UEL262155:UEZ262155 UOH262155:UOV262155 UYD262155:UYR262155 VHZ262155:VIN262155 VRV262155:VSJ262155 WBR262155:WCF262155 WLN262155:WMB262155 WVJ262155:WVX262155 B327691:P327691 IX327691:JL327691 ST327691:TH327691 ACP327691:ADD327691 AML327691:AMZ327691 AWH327691:AWV327691 BGD327691:BGR327691 BPZ327691:BQN327691 BZV327691:CAJ327691 CJR327691:CKF327691 CTN327691:CUB327691 DDJ327691:DDX327691 DNF327691:DNT327691 DXB327691:DXP327691 EGX327691:EHL327691 EQT327691:ERH327691 FAP327691:FBD327691 FKL327691:FKZ327691 FUH327691:FUV327691 GED327691:GER327691 GNZ327691:GON327691 GXV327691:GYJ327691 HHR327691:HIF327691 HRN327691:HSB327691 IBJ327691:IBX327691 ILF327691:ILT327691 IVB327691:IVP327691 JEX327691:JFL327691 JOT327691:JPH327691 JYP327691:JZD327691 KIL327691:KIZ327691 KSH327691:KSV327691 LCD327691:LCR327691 LLZ327691:LMN327691 LVV327691:LWJ327691 MFR327691:MGF327691 MPN327691:MQB327691 MZJ327691:MZX327691 NJF327691:NJT327691 NTB327691:NTP327691 OCX327691:ODL327691 OMT327691:ONH327691 OWP327691:OXD327691 PGL327691:PGZ327691 PQH327691:PQV327691 QAD327691:QAR327691 QJZ327691:QKN327691 QTV327691:QUJ327691 RDR327691:REF327691 RNN327691:ROB327691 RXJ327691:RXX327691 SHF327691:SHT327691 SRB327691:SRP327691 TAX327691:TBL327691 TKT327691:TLH327691 TUP327691:TVD327691 UEL327691:UEZ327691 UOH327691:UOV327691 UYD327691:UYR327691 VHZ327691:VIN327691 VRV327691:VSJ327691 WBR327691:WCF327691 WLN327691:WMB327691 WVJ327691:WVX327691 B393227:P393227 IX393227:JL393227 ST393227:TH393227 ACP393227:ADD393227 AML393227:AMZ393227 AWH393227:AWV393227 BGD393227:BGR393227 BPZ393227:BQN393227 BZV393227:CAJ393227 CJR393227:CKF393227 CTN393227:CUB393227 DDJ393227:DDX393227 DNF393227:DNT393227 DXB393227:DXP393227 EGX393227:EHL393227 EQT393227:ERH393227 FAP393227:FBD393227 FKL393227:FKZ393227 FUH393227:FUV393227 GED393227:GER393227 GNZ393227:GON393227 GXV393227:GYJ393227 HHR393227:HIF393227 HRN393227:HSB393227 IBJ393227:IBX393227 ILF393227:ILT393227 IVB393227:IVP393227 JEX393227:JFL393227 JOT393227:JPH393227 JYP393227:JZD393227 KIL393227:KIZ393227 KSH393227:KSV393227 LCD393227:LCR393227 LLZ393227:LMN393227 LVV393227:LWJ393227 MFR393227:MGF393227 MPN393227:MQB393227 MZJ393227:MZX393227 NJF393227:NJT393227 NTB393227:NTP393227 OCX393227:ODL393227 OMT393227:ONH393227 OWP393227:OXD393227 PGL393227:PGZ393227 PQH393227:PQV393227 QAD393227:QAR393227 QJZ393227:QKN393227 QTV393227:QUJ393227 RDR393227:REF393227 RNN393227:ROB393227 RXJ393227:RXX393227 SHF393227:SHT393227 SRB393227:SRP393227 TAX393227:TBL393227 TKT393227:TLH393227 TUP393227:TVD393227 UEL393227:UEZ393227 UOH393227:UOV393227 UYD393227:UYR393227 VHZ393227:VIN393227 VRV393227:VSJ393227 WBR393227:WCF393227 WLN393227:WMB393227 WVJ393227:WVX393227 B458763:P458763 IX458763:JL458763 ST458763:TH458763 ACP458763:ADD458763 AML458763:AMZ458763 AWH458763:AWV458763 BGD458763:BGR458763 BPZ458763:BQN458763 BZV458763:CAJ458763 CJR458763:CKF458763 CTN458763:CUB458763 DDJ458763:DDX458763 DNF458763:DNT458763 DXB458763:DXP458763 EGX458763:EHL458763 EQT458763:ERH458763 FAP458763:FBD458763 FKL458763:FKZ458763 FUH458763:FUV458763 GED458763:GER458763 GNZ458763:GON458763 GXV458763:GYJ458763 HHR458763:HIF458763 HRN458763:HSB458763 IBJ458763:IBX458763 ILF458763:ILT458763 IVB458763:IVP458763 JEX458763:JFL458763 JOT458763:JPH458763 JYP458763:JZD458763 KIL458763:KIZ458763 KSH458763:KSV458763 LCD458763:LCR458763 LLZ458763:LMN458763 LVV458763:LWJ458763 MFR458763:MGF458763 MPN458763:MQB458763 MZJ458763:MZX458763 NJF458763:NJT458763 NTB458763:NTP458763 OCX458763:ODL458763 OMT458763:ONH458763 OWP458763:OXD458763 PGL458763:PGZ458763 PQH458763:PQV458763 QAD458763:QAR458763 QJZ458763:QKN458763 QTV458763:QUJ458763 RDR458763:REF458763 RNN458763:ROB458763 RXJ458763:RXX458763 SHF458763:SHT458763 SRB458763:SRP458763 TAX458763:TBL458763 TKT458763:TLH458763 TUP458763:TVD458763 UEL458763:UEZ458763 UOH458763:UOV458763 UYD458763:UYR458763 VHZ458763:VIN458763 VRV458763:VSJ458763 WBR458763:WCF458763 WLN458763:WMB458763 WVJ458763:WVX458763 B524299:P524299 IX524299:JL524299 ST524299:TH524299 ACP524299:ADD524299 AML524299:AMZ524299 AWH524299:AWV524299 BGD524299:BGR524299 BPZ524299:BQN524299 BZV524299:CAJ524299 CJR524299:CKF524299 CTN524299:CUB524299 DDJ524299:DDX524299 DNF524299:DNT524299 DXB524299:DXP524299 EGX524299:EHL524299 EQT524299:ERH524299 FAP524299:FBD524299 FKL524299:FKZ524299 FUH524299:FUV524299 GED524299:GER524299 GNZ524299:GON524299 GXV524299:GYJ524299 HHR524299:HIF524299 HRN524299:HSB524299 IBJ524299:IBX524299 ILF524299:ILT524299 IVB524299:IVP524299 JEX524299:JFL524299 JOT524299:JPH524299 JYP524299:JZD524299 KIL524299:KIZ524299 KSH524299:KSV524299 LCD524299:LCR524299 LLZ524299:LMN524299 LVV524299:LWJ524299 MFR524299:MGF524299 MPN524299:MQB524299 MZJ524299:MZX524299 NJF524299:NJT524299 NTB524299:NTP524299 OCX524299:ODL524299 OMT524299:ONH524299 OWP524299:OXD524299 PGL524299:PGZ524299 PQH524299:PQV524299 QAD524299:QAR524299 QJZ524299:QKN524299 QTV524299:QUJ524299 RDR524299:REF524299 RNN524299:ROB524299 RXJ524299:RXX524299 SHF524299:SHT524299 SRB524299:SRP524299 TAX524299:TBL524299 TKT524299:TLH524299 TUP524299:TVD524299 UEL524299:UEZ524299 UOH524299:UOV524299 UYD524299:UYR524299 VHZ524299:VIN524299 VRV524299:VSJ524299 WBR524299:WCF524299 WLN524299:WMB524299 WVJ524299:WVX524299 B589835:P589835 IX589835:JL589835 ST589835:TH589835 ACP589835:ADD589835 AML589835:AMZ589835 AWH589835:AWV589835 BGD589835:BGR589835 BPZ589835:BQN589835 BZV589835:CAJ589835 CJR589835:CKF589835 CTN589835:CUB589835 DDJ589835:DDX589835 DNF589835:DNT589835 DXB589835:DXP589835 EGX589835:EHL589835 EQT589835:ERH589835 FAP589835:FBD589835 FKL589835:FKZ589835 FUH589835:FUV589835 GED589835:GER589835 GNZ589835:GON589835 GXV589835:GYJ589835 HHR589835:HIF589835 HRN589835:HSB589835 IBJ589835:IBX589835 ILF589835:ILT589835 IVB589835:IVP589835 JEX589835:JFL589835 JOT589835:JPH589835 JYP589835:JZD589835 KIL589835:KIZ589835 KSH589835:KSV589835 LCD589835:LCR589835 LLZ589835:LMN589835 LVV589835:LWJ589835 MFR589835:MGF589835 MPN589835:MQB589835 MZJ589835:MZX589835 NJF589835:NJT589835 NTB589835:NTP589835 OCX589835:ODL589835 OMT589835:ONH589835 OWP589835:OXD589835 PGL589835:PGZ589835 PQH589835:PQV589835 QAD589835:QAR589835 QJZ589835:QKN589835 QTV589835:QUJ589835 RDR589835:REF589835 RNN589835:ROB589835 RXJ589835:RXX589835 SHF589835:SHT589835 SRB589835:SRP589835 TAX589835:TBL589835 TKT589835:TLH589835 TUP589835:TVD589835 UEL589835:UEZ589835 UOH589835:UOV589835 UYD589835:UYR589835 VHZ589835:VIN589835 VRV589835:VSJ589835 WBR589835:WCF589835 WLN589835:WMB589835 WVJ589835:WVX589835 B655371:P655371 IX655371:JL655371 ST655371:TH655371 ACP655371:ADD655371 AML655371:AMZ655371 AWH655371:AWV655371 BGD655371:BGR655371 BPZ655371:BQN655371 BZV655371:CAJ655371 CJR655371:CKF655371 CTN655371:CUB655371 DDJ655371:DDX655371 DNF655371:DNT655371 DXB655371:DXP655371 EGX655371:EHL655371 EQT655371:ERH655371 FAP655371:FBD655371 FKL655371:FKZ655371 FUH655371:FUV655371 GED655371:GER655371 GNZ655371:GON655371 GXV655371:GYJ655371 HHR655371:HIF655371 HRN655371:HSB655371 IBJ655371:IBX655371 ILF655371:ILT655371 IVB655371:IVP655371 JEX655371:JFL655371 JOT655371:JPH655371 JYP655371:JZD655371 KIL655371:KIZ655371 KSH655371:KSV655371 LCD655371:LCR655371 LLZ655371:LMN655371 LVV655371:LWJ655371 MFR655371:MGF655371 MPN655371:MQB655371 MZJ655371:MZX655371 NJF655371:NJT655371 NTB655371:NTP655371 OCX655371:ODL655371 OMT655371:ONH655371 OWP655371:OXD655371 PGL655371:PGZ655371 PQH655371:PQV655371 QAD655371:QAR655371 QJZ655371:QKN655371 QTV655371:QUJ655371 RDR655371:REF655371 RNN655371:ROB655371 RXJ655371:RXX655371 SHF655371:SHT655371 SRB655371:SRP655371 TAX655371:TBL655371 TKT655371:TLH655371 TUP655371:TVD655371 UEL655371:UEZ655371 UOH655371:UOV655371 UYD655371:UYR655371 VHZ655371:VIN655371 VRV655371:VSJ655371 WBR655371:WCF655371 WLN655371:WMB655371 WVJ655371:WVX655371 B720907:P720907 IX720907:JL720907 ST720907:TH720907 ACP720907:ADD720907 AML720907:AMZ720907 AWH720907:AWV720907 BGD720907:BGR720907 BPZ720907:BQN720907 BZV720907:CAJ720907 CJR720907:CKF720907 CTN720907:CUB720907 DDJ720907:DDX720907 DNF720907:DNT720907 DXB720907:DXP720907 EGX720907:EHL720907 EQT720907:ERH720907 FAP720907:FBD720907 FKL720907:FKZ720907 FUH720907:FUV720907 GED720907:GER720907 GNZ720907:GON720907 GXV720907:GYJ720907 HHR720907:HIF720907 HRN720907:HSB720907 IBJ720907:IBX720907 ILF720907:ILT720907 IVB720907:IVP720907 JEX720907:JFL720907 JOT720907:JPH720907 JYP720907:JZD720907 KIL720907:KIZ720907 KSH720907:KSV720907 LCD720907:LCR720907 LLZ720907:LMN720907 LVV720907:LWJ720907 MFR720907:MGF720907 MPN720907:MQB720907 MZJ720907:MZX720907 NJF720907:NJT720907 NTB720907:NTP720907 OCX720907:ODL720907 OMT720907:ONH720907 OWP720907:OXD720907 PGL720907:PGZ720907 PQH720907:PQV720907 QAD720907:QAR720907 QJZ720907:QKN720907 QTV720907:QUJ720907 RDR720907:REF720907 RNN720907:ROB720907 RXJ720907:RXX720907 SHF720907:SHT720907 SRB720907:SRP720907 TAX720907:TBL720907 TKT720907:TLH720907 TUP720907:TVD720907 UEL720907:UEZ720907 UOH720907:UOV720907 UYD720907:UYR720907 VHZ720907:VIN720907 VRV720907:VSJ720907 WBR720907:WCF720907 WLN720907:WMB720907 WVJ720907:WVX720907 B786443:P786443 IX786443:JL786443 ST786443:TH786443 ACP786443:ADD786443 AML786443:AMZ786443 AWH786443:AWV786443 BGD786443:BGR786443 BPZ786443:BQN786443 BZV786443:CAJ786443 CJR786443:CKF786443 CTN786443:CUB786443 DDJ786443:DDX786443 DNF786443:DNT786443 DXB786443:DXP786443 EGX786443:EHL786443 EQT786443:ERH786443 FAP786443:FBD786443 FKL786443:FKZ786443 FUH786443:FUV786443 GED786443:GER786443 GNZ786443:GON786443 GXV786443:GYJ786443 HHR786443:HIF786443 HRN786443:HSB786443 IBJ786443:IBX786443 ILF786443:ILT786443 IVB786443:IVP786443 JEX786443:JFL786443 JOT786443:JPH786443 JYP786443:JZD786443 KIL786443:KIZ786443 KSH786443:KSV786443 LCD786443:LCR786443 LLZ786443:LMN786443 LVV786443:LWJ786443 MFR786443:MGF786443 MPN786443:MQB786443 MZJ786443:MZX786443 NJF786443:NJT786443 NTB786443:NTP786443 OCX786443:ODL786443 OMT786443:ONH786443 OWP786443:OXD786443 PGL786443:PGZ786443 PQH786443:PQV786443 QAD786443:QAR786443 QJZ786443:QKN786443 QTV786443:QUJ786443 RDR786443:REF786443 RNN786443:ROB786443 RXJ786443:RXX786443 SHF786443:SHT786443 SRB786443:SRP786443 TAX786443:TBL786443 TKT786443:TLH786443 TUP786443:TVD786443 UEL786443:UEZ786443 UOH786443:UOV786443 UYD786443:UYR786443 VHZ786443:VIN786443 VRV786443:VSJ786443 WBR786443:WCF786443 WLN786443:WMB786443 WVJ786443:WVX786443 B851979:P851979 IX851979:JL851979 ST851979:TH851979 ACP851979:ADD851979 AML851979:AMZ851979 AWH851979:AWV851979 BGD851979:BGR851979 BPZ851979:BQN851979 BZV851979:CAJ851979 CJR851979:CKF851979 CTN851979:CUB851979 DDJ851979:DDX851979 DNF851979:DNT851979 DXB851979:DXP851979 EGX851979:EHL851979 EQT851979:ERH851979 FAP851979:FBD851979 FKL851979:FKZ851979 FUH851979:FUV851979 GED851979:GER851979 GNZ851979:GON851979 GXV851979:GYJ851979 HHR851979:HIF851979 HRN851979:HSB851979 IBJ851979:IBX851979 ILF851979:ILT851979 IVB851979:IVP851979 JEX851979:JFL851979 JOT851979:JPH851979 JYP851979:JZD851979 KIL851979:KIZ851979 KSH851979:KSV851979 LCD851979:LCR851979 LLZ851979:LMN851979 LVV851979:LWJ851979 MFR851979:MGF851979 MPN851979:MQB851979 MZJ851979:MZX851979 NJF851979:NJT851979 NTB851979:NTP851979 OCX851979:ODL851979 OMT851979:ONH851979 OWP851979:OXD851979 PGL851979:PGZ851979 PQH851979:PQV851979 QAD851979:QAR851979 QJZ851979:QKN851979 QTV851979:QUJ851979 RDR851979:REF851979 RNN851979:ROB851979 RXJ851979:RXX851979 SHF851979:SHT851979 SRB851979:SRP851979 TAX851979:TBL851979 TKT851979:TLH851979 TUP851979:TVD851979 UEL851979:UEZ851979 UOH851979:UOV851979 UYD851979:UYR851979 VHZ851979:VIN851979 VRV851979:VSJ851979 WBR851979:WCF851979 WLN851979:WMB851979 WVJ851979:WVX851979 B917515:P917515 IX917515:JL917515 ST917515:TH917515 ACP917515:ADD917515 AML917515:AMZ917515 AWH917515:AWV917515 BGD917515:BGR917515 BPZ917515:BQN917515 BZV917515:CAJ917515 CJR917515:CKF917515 CTN917515:CUB917515 DDJ917515:DDX917515 DNF917515:DNT917515 DXB917515:DXP917515 EGX917515:EHL917515 EQT917515:ERH917515 FAP917515:FBD917515 FKL917515:FKZ917515 FUH917515:FUV917515 GED917515:GER917515 GNZ917515:GON917515 GXV917515:GYJ917515 HHR917515:HIF917515 HRN917515:HSB917515 IBJ917515:IBX917515 ILF917515:ILT917515 IVB917515:IVP917515 JEX917515:JFL917515 JOT917515:JPH917515 JYP917515:JZD917515 KIL917515:KIZ917515 KSH917515:KSV917515 LCD917515:LCR917515 LLZ917515:LMN917515 LVV917515:LWJ917515 MFR917515:MGF917515 MPN917515:MQB917515 MZJ917515:MZX917515 NJF917515:NJT917515 NTB917515:NTP917515 OCX917515:ODL917515 OMT917515:ONH917515 OWP917515:OXD917515 PGL917515:PGZ917515 PQH917515:PQV917515 QAD917515:QAR917515 QJZ917515:QKN917515 QTV917515:QUJ917515 RDR917515:REF917515 RNN917515:ROB917515 RXJ917515:RXX917515 SHF917515:SHT917515 SRB917515:SRP917515 TAX917515:TBL917515 TKT917515:TLH917515 TUP917515:TVD917515 UEL917515:UEZ917515 UOH917515:UOV917515 UYD917515:UYR917515 VHZ917515:VIN917515 VRV917515:VSJ917515 WBR917515:WCF917515 WLN917515:WMB917515 WVJ917515:WVX917515 B983051:P983051 IX983051:JL983051 ST983051:TH983051 ACP983051:ADD983051 AML983051:AMZ983051 AWH983051:AWV983051 BGD983051:BGR983051 BPZ983051:BQN983051 BZV983051:CAJ983051 CJR983051:CKF983051 CTN983051:CUB983051 DDJ983051:DDX983051 DNF983051:DNT983051 DXB983051:DXP983051 EGX983051:EHL983051 EQT983051:ERH983051 FAP983051:FBD983051 FKL983051:FKZ983051 FUH983051:FUV983051 GED983051:GER983051 GNZ983051:GON983051 GXV983051:GYJ983051 HHR983051:HIF983051 HRN983051:HSB983051 IBJ983051:IBX983051 ILF983051:ILT983051 IVB983051:IVP983051 JEX983051:JFL983051 JOT983051:JPH983051 JYP983051:JZD983051 KIL983051:KIZ983051 KSH983051:KSV983051 LCD983051:LCR983051 LLZ983051:LMN983051 LVV983051:LWJ983051 MFR983051:MGF983051 MPN983051:MQB983051 MZJ983051:MZX983051 NJF983051:NJT983051 NTB983051:NTP983051 OCX983051:ODL983051 OMT983051:ONH983051 OWP983051:OXD983051 PGL983051:PGZ983051 PQH983051:PQV983051 QAD983051:QAR983051 QJZ983051:QKN983051 QTV983051:QUJ983051 RDR983051:REF983051 RNN983051:ROB983051 RXJ983051:RXX983051 SHF983051:SHT983051 SRB983051:SRP983051 TAX983051:TBL983051 TKT983051:TLH983051 TUP983051:TVD983051 UEL983051:UEZ983051 UOH983051:UOV983051 UYD983051:UYR983051 VHZ983051:VIN983051 VRV983051:VSJ983051 WBR983051:WCF983051 WLN983051:WMB983051 WVJ983051:WVX983051" xr:uid="{79A43786-04E1-4E86-8BEC-00B99DAFECF2}">
      <formula1>$H$45:$H$48</formula1>
    </dataValidation>
  </dataValidations>
  <hyperlinks>
    <hyperlink ref="A1" r:id="rId1" xr:uid="{9A232122-8F60-451A-9686-865B7FE3F5ED}"/>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1E72-98E5-4B4D-AD25-AD4DDC09FDB8}">
  <sheetPr>
    <tabColor rgb="FF7030A0"/>
  </sheetPr>
  <dimension ref="A1:Y72"/>
  <sheetViews>
    <sheetView workbookViewId="0">
      <selection activeCell="D2" sqref="D2"/>
    </sheetView>
  </sheetViews>
  <sheetFormatPr defaultColWidth="22.125" defaultRowHeight="16.5"/>
  <cols>
    <col min="1" max="1" width="9" style="201" bestFit="1" customWidth="1"/>
    <col min="2" max="2" width="9" style="201" customWidth="1"/>
    <col min="3" max="3" width="9.25" style="201" customWidth="1"/>
    <col min="4" max="4" width="25.375" style="201" customWidth="1"/>
    <col min="5" max="15" width="16.375" style="224" customWidth="1"/>
    <col min="16" max="19" width="18.125" style="224" customWidth="1"/>
    <col min="20" max="20" width="22.125" style="224"/>
    <col min="21" max="21" width="28.375" style="224" customWidth="1"/>
    <col min="22" max="16384" width="22.125" style="224"/>
  </cols>
  <sheetData>
    <row r="1" spans="1:22" s="201" customFormat="1">
      <c r="T1" s="202"/>
    </row>
    <row r="2" spans="1:22" s="201" customFormat="1">
      <c r="C2" s="245" t="s">
        <v>565</v>
      </c>
      <c r="D2" s="246">
        <v>15000000</v>
      </c>
      <c r="E2" s="247">
        <f>D2/12</f>
        <v>1250000</v>
      </c>
      <c r="T2" s="202"/>
    </row>
    <row r="3" spans="1:22" s="201" customFormat="1" ht="26.25">
      <c r="C3" s="245" t="s">
        <v>566</v>
      </c>
      <c r="D3" s="246">
        <v>8000000</v>
      </c>
      <c r="E3" s="247">
        <f>D3/12</f>
        <v>666666.66666666663</v>
      </c>
      <c r="F3" s="256" t="s">
        <v>585</v>
      </c>
      <c r="T3" s="202"/>
    </row>
    <row r="4" spans="1:22" s="207" customFormat="1">
      <c r="A4" s="356" t="s">
        <v>470</v>
      </c>
      <c r="B4" s="356"/>
      <c r="C4" s="356"/>
      <c r="D4" s="356"/>
      <c r="E4" s="203">
        <v>1</v>
      </c>
      <c r="F4" s="203">
        <f t="shared" ref="F4:S4" si="0">E4+1</f>
        <v>2</v>
      </c>
      <c r="G4" s="203">
        <f t="shared" si="0"/>
        <v>3</v>
      </c>
      <c r="H4" s="203">
        <f t="shared" si="0"/>
        <v>4</v>
      </c>
      <c r="I4" s="203">
        <f t="shared" si="0"/>
        <v>5</v>
      </c>
      <c r="J4" s="203">
        <f t="shared" si="0"/>
        <v>6</v>
      </c>
      <c r="K4" s="203">
        <f t="shared" si="0"/>
        <v>7</v>
      </c>
      <c r="L4" s="203">
        <f t="shared" si="0"/>
        <v>8</v>
      </c>
      <c r="M4" s="203">
        <f t="shared" si="0"/>
        <v>9</v>
      </c>
      <c r="N4" s="203">
        <f t="shared" si="0"/>
        <v>10</v>
      </c>
      <c r="O4" s="203">
        <f t="shared" si="0"/>
        <v>11</v>
      </c>
      <c r="P4" s="203">
        <f t="shared" si="0"/>
        <v>12</v>
      </c>
      <c r="Q4" s="203">
        <f t="shared" si="0"/>
        <v>13</v>
      </c>
      <c r="R4" s="203">
        <f t="shared" si="0"/>
        <v>14</v>
      </c>
      <c r="S4" s="203">
        <f t="shared" si="0"/>
        <v>15</v>
      </c>
      <c r="T4" s="204" t="s">
        <v>471</v>
      </c>
      <c r="U4" s="205" t="s">
        <v>472</v>
      </c>
      <c r="V4" s="206" t="s">
        <v>473</v>
      </c>
    </row>
    <row r="5" spans="1:22" s="201" customFormat="1">
      <c r="A5" s="356" t="s">
        <v>474</v>
      </c>
      <c r="B5" s="356"/>
      <c r="C5" s="356"/>
      <c r="D5" s="356"/>
      <c r="E5" s="203" t="s">
        <v>573</v>
      </c>
      <c r="F5" s="203" t="s">
        <v>575</v>
      </c>
      <c r="G5" s="203" t="s">
        <v>577</v>
      </c>
      <c r="H5" s="203" t="s">
        <v>579</v>
      </c>
      <c r="I5" s="203" t="s">
        <v>581</v>
      </c>
      <c r="J5" s="203" t="s">
        <v>475</v>
      </c>
      <c r="K5" s="203" t="s">
        <v>476</v>
      </c>
      <c r="L5" s="203" t="s">
        <v>477</v>
      </c>
      <c r="M5" s="203" t="s">
        <v>478</v>
      </c>
      <c r="N5" s="203" t="s">
        <v>479</v>
      </c>
      <c r="O5" s="203" t="s">
        <v>480</v>
      </c>
      <c r="P5" s="203"/>
      <c r="Q5" s="203"/>
      <c r="R5" s="203"/>
      <c r="S5" s="203"/>
      <c r="T5" s="208"/>
    </row>
    <row r="6" spans="1:22" s="201" customFormat="1">
      <c r="A6" s="356" t="s">
        <v>481</v>
      </c>
      <c r="B6" s="356"/>
      <c r="C6" s="356"/>
      <c r="D6" s="356"/>
      <c r="E6" s="203" t="s">
        <v>572</v>
      </c>
      <c r="F6" s="203" t="s">
        <v>574</v>
      </c>
      <c r="G6" s="203" t="s">
        <v>576</v>
      </c>
      <c r="H6" s="203" t="s">
        <v>578</v>
      </c>
      <c r="I6" s="203" t="s">
        <v>580</v>
      </c>
      <c r="J6" s="203" t="s">
        <v>483</v>
      </c>
      <c r="K6" s="203" t="s">
        <v>482</v>
      </c>
      <c r="L6" s="203" t="s">
        <v>484</v>
      </c>
      <c r="M6" s="203" t="s">
        <v>482</v>
      </c>
      <c r="N6" s="203" t="s">
        <v>484</v>
      </c>
      <c r="O6" s="203" t="s">
        <v>485</v>
      </c>
      <c r="P6" s="203"/>
      <c r="Q6" s="203"/>
      <c r="R6" s="203"/>
      <c r="S6" s="203"/>
      <c r="T6" s="208"/>
    </row>
    <row r="7" spans="1:22" s="201" customFormat="1">
      <c r="A7" s="356" t="s">
        <v>486</v>
      </c>
      <c r="B7" s="356"/>
      <c r="C7" s="356"/>
      <c r="D7" s="356"/>
      <c r="E7" s="203"/>
      <c r="F7" s="203"/>
      <c r="G7" s="203"/>
      <c r="H7" s="203"/>
      <c r="I7" s="203"/>
      <c r="J7" s="203"/>
      <c r="K7" s="203"/>
      <c r="L7" s="203"/>
      <c r="M7" s="203"/>
      <c r="N7" s="203"/>
      <c r="O7" s="203"/>
      <c r="P7" s="203"/>
      <c r="Q7" s="203"/>
      <c r="R7" s="203"/>
      <c r="S7" s="203"/>
      <c r="T7" s="208"/>
    </row>
    <row r="8" spans="1:22" s="201" customFormat="1">
      <c r="A8" s="356" t="s">
        <v>487</v>
      </c>
      <c r="B8" s="356"/>
      <c r="C8" s="356"/>
      <c r="D8" s="356"/>
      <c r="E8" s="203" t="s">
        <v>489</v>
      </c>
      <c r="F8" s="203" t="s">
        <v>489</v>
      </c>
      <c r="G8" s="203" t="s">
        <v>569</v>
      </c>
      <c r="H8" s="203" t="s">
        <v>569</v>
      </c>
      <c r="I8" s="203" t="s">
        <v>489</v>
      </c>
      <c r="J8" s="203" t="s">
        <v>489</v>
      </c>
      <c r="K8" s="203" t="s">
        <v>489</v>
      </c>
      <c r="L8" s="203" t="s">
        <v>489</v>
      </c>
      <c r="M8" s="203" t="s">
        <v>488</v>
      </c>
      <c r="N8" s="203" t="s">
        <v>489</v>
      </c>
      <c r="O8" s="203" t="s">
        <v>569</v>
      </c>
      <c r="P8" s="203"/>
      <c r="Q8" s="203"/>
      <c r="R8" s="203"/>
      <c r="S8" s="203"/>
      <c r="T8" s="208"/>
    </row>
    <row r="9" spans="1:22" s="201" customFormat="1">
      <c r="A9" s="353" t="s">
        <v>570</v>
      </c>
      <c r="B9" s="354"/>
      <c r="C9" s="354"/>
      <c r="D9" s="355"/>
      <c r="E9" s="248">
        <f>IF(E8="자가",1,IF(E8="리스",2,IF(E8="렌트",3,0)))</f>
        <v>2</v>
      </c>
      <c r="F9" s="248">
        <f t="shared" ref="F9:S9" si="1">IF(F8="자가",1,IF(F8="리스",2,IF(F8="렌트",3,0)))</f>
        <v>2</v>
      </c>
      <c r="G9" s="248">
        <f t="shared" si="1"/>
        <v>3</v>
      </c>
      <c r="H9" s="248">
        <f t="shared" si="1"/>
        <v>3</v>
      </c>
      <c r="I9" s="248">
        <f t="shared" si="1"/>
        <v>2</v>
      </c>
      <c r="J9" s="248">
        <f t="shared" si="1"/>
        <v>2</v>
      </c>
      <c r="K9" s="248">
        <f t="shared" si="1"/>
        <v>2</v>
      </c>
      <c r="L9" s="248">
        <f t="shared" si="1"/>
        <v>2</v>
      </c>
      <c r="M9" s="248">
        <f t="shared" si="1"/>
        <v>1</v>
      </c>
      <c r="N9" s="248">
        <f t="shared" si="1"/>
        <v>2</v>
      </c>
      <c r="O9" s="248">
        <f t="shared" si="1"/>
        <v>3</v>
      </c>
      <c r="P9" s="248">
        <f t="shared" si="1"/>
        <v>0</v>
      </c>
      <c r="Q9" s="248">
        <f t="shared" si="1"/>
        <v>0</v>
      </c>
      <c r="R9" s="248">
        <f t="shared" si="1"/>
        <v>0</v>
      </c>
      <c r="S9" s="248">
        <f t="shared" si="1"/>
        <v>0</v>
      </c>
      <c r="T9" s="208"/>
    </row>
    <row r="10" spans="1:22" s="201" customFormat="1">
      <c r="A10" s="356" t="s">
        <v>490</v>
      </c>
      <c r="B10" s="356"/>
      <c r="C10" s="356"/>
      <c r="D10" s="356"/>
      <c r="E10" s="209"/>
      <c r="F10" s="209"/>
      <c r="G10" s="209"/>
      <c r="H10" s="209"/>
      <c r="I10" s="209"/>
      <c r="J10" s="209"/>
      <c r="K10" s="209"/>
      <c r="L10" s="209"/>
      <c r="M10" s="209">
        <v>41726</v>
      </c>
      <c r="N10" s="209"/>
      <c r="O10" s="209"/>
      <c r="P10" s="209"/>
      <c r="Q10" s="209"/>
      <c r="R10" s="209"/>
      <c r="S10" s="209"/>
      <c r="T10" s="208"/>
    </row>
    <row r="11" spans="1:22" s="201" customFormat="1">
      <c r="A11" s="356" t="s">
        <v>571</v>
      </c>
      <c r="B11" s="356"/>
      <c r="C11" s="356"/>
      <c r="D11" s="356"/>
      <c r="E11" s="209"/>
      <c r="F11" s="209"/>
      <c r="G11" s="209"/>
      <c r="H11" s="209"/>
      <c r="I11" s="209"/>
      <c r="J11" s="209"/>
      <c r="K11" s="209"/>
      <c r="L11" s="209"/>
      <c r="M11" s="209"/>
      <c r="N11" s="209"/>
      <c r="O11" s="209"/>
      <c r="P11" s="209"/>
      <c r="Q11" s="209"/>
      <c r="R11" s="209"/>
      <c r="S11" s="209"/>
      <c r="T11" s="208"/>
    </row>
    <row r="12" spans="1:22" s="201" customFormat="1">
      <c r="A12" s="356" t="s">
        <v>491</v>
      </c>
      <c r="B12" s="356"/>
      <c r="C12" s="356" t="s">
        <v>492</v>
      </c>
      <c r="D12" s="356"/>
      <c r="E12" s="209">
        <v>42122</v>
      </c>
      <c r="F12" s="209">
        <v>41947</v>
      </c>
      <c r="G12" s="209">
        <v>42777</v>
      </c>
      <c r="H12" s="209">
        <v>43074</v>
      </c>
      <c r="I12" s="209">
        <v>43734</v>
      </c>
      <c r="J12" s="209">
        <v>43831</v>
      </c>
      <c r="K12" s="209">
        <v>44013</v>
      </c>
      <c r="L12" s="209">
        <v>43831</v>
      </c>
      <c r="M12" s="209"/>
      <c r="N12" s="209"/>
      <c r="O12" s="209">
        <v>42004</v>
      </c>
      <c r="P12" s="209"/>
      <c r="Q12" s="209"/>
      <c r="R12" s="209"/>
      <c r="S12" s="209"/>
      <c r="T12" s="208"/>
    </row>
    <row r="13" spans="1:22" s="201" customFormat="1">
      <c r="A13" s="356"/>
      <c r="B13" s="356"/>
      <c r="C13" s="356" t="s">
        <v>493</v>
      </c>
      <c r="D13" s="356"/>
      <c r="E13" s="209">
        <v>43949</v>
      </c>
      <c r="F13" s="209">
        <v>44139</v>
      </c>
      <c r="G13" s="209">
        <v>44237</v>
      </c>
      <c r="H13" s="209">
        <v>44534</v>
      </c>
      <c r="I13" s="209">
        <v>45194</v>
      </c>
      <c r="J13" s="209">
        <v>44196</v>
      </c>
      <c r="K13" s="209">
        <v>44743</v>
      </c>
      <c r="L13" s="209">
        <v>44926</v>
      </c>
      <c r="M13" s="209"/>
      <c r="N13" s="209"/>
      <c r="O13" s="209">
        <v>42613</v>
      </c>
      <c r="P13" s="209"/>
      <c r="Q13" s="209"/>
      <c r="R13" s="209"/>
      <c r="S13" s="209"/>
      <c r="T13" s="208"/>
    </row>
    <row r="14" spans="1:22" s="207" customFormat="1">
      <c r="A14" s="365" t="s">
        <v>494</v>
      </c>
      <c r="B14" s="365"/>
      <c r="C14" s="365"/>
      <c r="D14" s="365"/>
      <c r="E14" s="203" t="s">
        <v>495</v>
      </c>
      <c r="F14" s="203" t="s">
        <v>495</v>
      </c>
      <c r="G14" s="203" t="s">
        <v>495</v>
      </c>
      <c r="H14" s="203" t="s">
        <v>495</v>
      </c>
      <c r="I14" s="203" t="s">
        <v>495</v>
      </c>
      <c r="J14" s="203" t="s">
        <v>495</v>
      </c>
      <c r="K14" s="203" t="s">
        <v>495</v>
      </c>
      <c r="L14" s="203" t="s">
        <v>495</v>
      </c>
      <c r="M14" s="203" t="s">
        <v>495</v>
      </c>
      <c r="N14" s="203" t="s">
        <v>495</v>
      </c>
      <c r="O14" s="203" t="s">
        <v>495</v>
      </c>
      <c r="P14" s="203"/>
      <c r="Q14" s="203"/>
      <c r="R14" s="203"/>
      <c r="S14" s="203"/>
      <c r="T14" s="204"/>
    </row>
    <row r="15" spans="1:22" s="207" customFormat="1">
      <c r="A15" s="353" t="s">
        <v>496</v>
      </c>
      <c r="B15" s="354"/>
      <c r="C15" s="354"/>
      <c r="D15" s="355"/>
      <c r="E15" s="210">
        <f t="shared" ref="E15:S15" si="2">E17</f>
        <v>366</v>
      </c>
      <c r="F15" s="210">
        <f t="shared" si="2"/>
        <v>366</v>
      </c>
      <c r="G15" s="210">
        <f t="shared" si="2"/>
        <v>366</v>
      </c>
      <c r="H15" s="210">
        <f t="shared" si="2"/>
        <v>366</v>
      </c>
      <c r="I15" s="210">
        <f t="shared" si="2"/>
        <v>366</v>
      </c>
      <c r="J15" s="210">
        <f t="shared" si="2"/>
        <v>366</v>
      </c>
      <c r="K15" s="210">
        <f t="shared" si="2"/>
        <v>366</v>
      </c>
      <c r="L15" s="210">
        <f t="shared" si="2"/>
        <v>366</v>
      </c>
      <c r="M15" s="210">
        <f t="shared" si="2"/>
        <v>366</v>
      </c>
      <c r="N15" s="210">
        <f t="shared" si="2"/>
        <v>366</v>
      </c>
      <c r="O15" s="210">
        <f t="shared" si="2"/>
        <v>366</v>
      </c>
      <c r="P15" s="210">
        <f t="shared" si="2"/>
        <v>366</v>
      </c>
      <c r="Q15" s="210">
        <f t="shared" si="2"/>
        <v>366</v>
      </c>
      <c r="R15" s="210">
        <f t="shared" si="2"/>
        <v>366</v>
      </c>
      <c r="S15" s="210">
        <f t="shared" si="2"/>
        <v>366</v>
      </c>
      <c r="T15" s="204"/>
    </row>
    <row r="16" spans="1:22" s="207" customFormat="1">
      <c r="A16" s="353" t="s">
        <v>568</v>
      </c>
      <c r="B16" s="354"/>
      <c r="C16" s="354"/>
      <c r="D16" s="355"/>
      <c r="E16" s="249">
        <f t="shared" ref="E16:R16" si="3">IF(E9=0,0,CHOOSE(E9,IF(E11="",TEXT(E19,"mm"),TEXT(MIN(E11,E19),"mm"))-TEXT(MAX(E10,E18),"mm")+1,TEXT(MIN(E13,E19),"mm")-TEXT(MAX(E12,E18),"mm")+1,TEXT(MIN(E13,E19),"mm")-TEXT(MAX(E12,E18),"mm")+1))</f>
        <v>4</v>
      </c>
      <c r="F16" s="249">
        <f t="shared" si="3"/>
        <v>11</v>
      </c>
      <c r="G16" s="249">
        <f t="shared" si="3"/>
        <v>12</v>
      </c>
      <c r="H16" s="249">
        <f t="shared" si="3"/>
        <v>12</v>
      </c>
      <c r="I16" s="249">
        <f t="shared" si="3"/>
        <v>12</v>
      </c>
      <c r="J16" s="249">
        <f t="shared" si="3"/>
        <v>12</v>
      </c>
      <c r="K16" s="249">
        <f t="shared" si="3"/>
        <v>6</v>
      </c>
      <c r="L16" s="249">
        <f t="shared" si="3"/>
        <v>12</v>
      </c>
      <c r="M16" s="249">
        <f t="shared" si="3"/>
        <v>12</v>
      </c>
      <c r="N16" s="249">
        <f t="shared" si="3"/>
        <v>12</v>
      </c>
      <c r="O16" s="249">
        <f t="shared" si="3"/>
        <v>8</v>
      </c>
      <c r="P16" s="249">
        <f t="shared" si="3"/>
        <v>0</v>
      </c>
      <c r="Q16" s="249">
        <f t="shared" si="3"/>
        <v>0</v>
      </c>
      <c r="R16" s="249">
        <f t="shared" si="3"/>
        <v>0</v>
      </c>
      <c r="S16" s="249">
        <f t="shared" ref="S16" si="4">IF(S9=0,0,CHOOSE(S9,IF(S11="",TEXT(S19,"mm"),TEXT(MIN(S11,S19),"mm"))-TEXT(MAX(S10,S18),"mm")+1,TEXT(MIN(S13,S19),"mm")-TEXT(MAX(S12,S18),"mm")+1,TEXT(MIN(S13,S19),"mm")-TEXT(MAX(S12,S18),"mm")+1))</f>
        <v>0</v>
      </c>
      <c r="T16" s="204"/>
    </row>
    <row r="17" spans="1:20" s="207" customFormat="1">
      <c r="A17" s="353" t="s">
        <v>497</v>
      </c>
      <c r="B17" s="354"/>
      <c r="C17" s="354"/>
      <c r="D17" s="355"/>
      <c r="E17" s="211">
        <f t="shared" ref="E17:S17" si="5">E19-E18+1</f>
        <v>366</v>
      </c>
      <c r="F17" s="211">
        <f t="shared" si="5"/>
        <v>366</v>
      </c>
      <c r="G17" s="211">
        <f t="shared" si="5"/>
        <v>366</v>
      </c>
      <c r="H17" s="211">
        <f t="shared" si="5"/>
        <v>366</v>
      </c>
      <c r="I17" s="211">
        <f t="shared" si="5"/>
        <v>366</v>
      </c>
      <c r="J17" s="211">
        <f t="shared" si="5"/>
        <v>366</v>
      </c>
      <c r="K17" s="211">
        <f t="shared" si="5"/>
        <v>366</v>
      </c>
      <c r="L17" s="211">
        <f t="shared" si="5"/>
        <v>366</v>
      </c>
      <c r="M17" s="211">
        <f t="shared" si="5"/>
        <v>366</v>
      </c>
      <c r="N17" s="211">
        <f t="shared" si="5"/>
        <v>366</v>
      </c>
      <c r="O17" s="211">
        <f t="shared" si="5"/>
        <v>366</v>
      </c>
      <c r="P17" s="211">
        <f t="shared" si="5"/>
        <v>366</v>
      </c>
      <c r="Q17" s="211">
        <f t="shared" si="5"/>
        <v>366</v>
      </c>
      <c r="R17" s="211">
        <f t="shared" si="5"/>
        <v>366</v>
      </c>
      <c r="S17" s="211">
        <f t="shared" si="5"/>
        <v>366</v>
      </c>
      <c r="T17" s="204"/>
    </row>
    <row r="18" spans="1:20" s="207" customFormat="1">
      <c r="A18" s="353" t="s">
        <v>498</v>
      </c>
      <c r="B18" s="354"/>
      <c r="C18" s="354"/>
      <c r="D18" s="355"/>
      <c r="E18" s="250">
        <v>43831</v>
      </c>
      <c r="F18" s="212">
        <f>$E$18</f>
        <v>43831</v>
      </c>
      <c r="G18" s="212">
        <f t="shared" ref="G18:S18" si="6">$E$18</f>
        <v>43831</v>
      </c>
      <c r="H18" s="212">
        <f t="shared" si="6"/>
        <v>43831</v>
      </c>
      <c r="I18" s="212">
        <f t="shared" si="6"/>
        <v>43831</v>
      </c>
      <c r="J18" s="212">
        <f t="shared" si="6"/>
        <v>43831</v>
      </c>
      <c r="K18" s="212">
        <f t="shared" si="6"/>
        <v>43831</v>
      </c>
      <c r="L18" s="212">
        <f t="shared" si="6"/>
        <v>43831</v>
      </c>
      <c r="M18" s="212">
        <f t="shared" si="6"/>
        <v>43831</v>
      </c>
      <c r="N18" s="212">
        <f t="shared" si="6"/>
        <v>43831</v>
      </c>
      <c r="O18" s="212">
        <f t="shared" si="6"/>
        <v>43831</v>
      </c>
      <c r="P18" s="212">
        <f t="shared" si="6"/>
        <v>43831</v>
      </c>
      <c r="Q18" s="212">
        <f t="shared" si="6"/>
        <v>43831</v>
      </c>
      <c r="R18" s="212">
        <f t="shared" si="6"/>
        <v>43831</v>
      </c>
      <c r="S18" s="212">
        <f t="shared" si="6"/>
        <v>43831</v>
      </c>
      <c r="T18" s="204"/>
    </row>
    <row r="19" spans="1:20" s="207" customFormat="1">
      <c r="A19" s="353" t="s">
        <v>499</v>
      </c>
      <c r="B19" s="354"/>
      <c r="C19" s="354"/>
      <c r="D19" s="355"/>
      <c r="E19" s="212">
        <f>DATEVALUE(TEXT(E18,"yyyy")&amp;"-12-31")</f>
        <v>44196</v>
      </c>
      <c r="F19" s="212">
        <f t="shared" ref="F19:S19" si="7">DATEVALUE(TEXT(F18,"yyyy")&amp;"-12-31")</f>
        <v>44196</v>
      </c>
      <c r="G19" s="212">
        <f t="shared" si="7"/>
        <v>44196</v>
      </c>
      <c r="H19" s="212">
        <f t="shared" si="7"/>
        <v>44196</v>
      </c>
      <c r="I19" s="212">
        <f t="shared" si="7"/>
        <v>44196</v>
      </c>
      <c r="J19" s="212">
        <f t="shared" si="7"/>
        <v>44196</v>
      </c>
      <c r="K19" s="212">
        <f t="shared" si="7"/>
        <v>44196</v>
      </c>
      <c r="L19" s="212">
        <f t="shared" si="7"/>
        <v>44196</v>
      </c>
      <c r="M19" s="212">
        <f t="shared" si="7"/>
        <v>44196</v>
      </c>
      <c r="N19" s="212">
        <f t="shared" si="7"/>
        <v>44196</v>
      </c>
      <c r="O19" s="212">
        <f t="shared" si="7"/>
        <v>44196</v>
      </c>
      <c r="P19" s="212">
        <f t="shared" si="7"/>
        <v>44196</v>
      </c>
      <c r="Q19" s="212">
        <f t="shared" si="7"/>
        <v>44196</v>
      </c>
      <c r="R19" s="212">
        <f t="shared" si="7"/>
        <v>44196</v>
      </c>
      <c r="S19" s="212">
        <f t="shared" si="7"/>
        <v>44196</v>
      </c>
      <c r="T19" s="204"/>
    </row>
    <row r="20" spans="1:20" s="207" customFormat="1">
      <c r="A20" s="365" t="s">
        <v>500</v>
      </c>
      <c r="B20" s="365"/>
      <c r="C20" s="365"/>
      <c r="D20" s="365"/>
      <c r="E20" s="203" t="s">
        <v>502</v>
      </c>
      <c r="F20" s="203" t="s">
        <v>501</v>
      </c>
      <c r="G20" s="203" t="s">
        <v>501</v>
      </c>
      <c r="H20" s="203" t="s">
        <v>501</v>
      </c>
      <c r="I20" s="203" t="s">
        <v>502</v>
      </c>
      <c r="J20" s="203" t="s">
        <v>502</v>
      </c>
      <c r="K20" s="203" t="s">
        <v>502</v>
      </c>
      <c r="L20" s="203" t="s">
        <v>502</v>
      </c>
      <c r="M20" s="203" t="s">
        <v>502</v>
      </c>
      <c r="N20" s="203" t="s">
        <v>502</v>
      </c>
      <c r="O20" s="203" t="s">
        <v>501</v>
      </c>
      <c r="P20" s="203"/>
      <c r="Q20" s="203"/>
      <c r="R20" s="203"/>
      <c r="S20" s="203"/>
      <c r="T20" s="204"/>
    </row>
    <row r="21" spans="1:20" s="215" customFormat="1">
      <c r="A21" s="365" t="s">
        <v>503</v>
      </c>
      <c r="B21" s="365"/>
      <c r="C21" s="365"/>
      <c r="D21" s="365"/>
      <c r="E21" s="213">
        <v>12738</v>
      </c>
      <c r="F21" s="213">
        <v>42723</v>
      </c>
      <c r="G21" s="213">
        <v>79228</v>
      </c>
      <c r="H21" s="213">
        <v>26441</v>
      </c>
      <c r="I21" s="213">
        <v>10043</v>
      </c>
      <c r="J21" s="213">
        <v>6141</v>
      </c>
      <c r="K21" s="213"/>
      <c r="L21" s="213"/>
      <c r="M21" s="213"/>
      <c r="N21" s="213"/>
      <c r="O21" s="213">
        <v>26553</v>
      </c>
      <c r="P21" s="213"/>
      <c r="Q21" s="213"/>
      <c r="R21" s="213"/>
      <c r="S21" s="213"/>
      <c r="T21" s="214"/>
    </row>
    <row r="22" spans="1:20" s="215" customFormat="1">
      <c r="A22" s="365" t="s">
        <v>504</v>
      </c>
      <c r="B22" s="365"/>
      <c r="C22" s="365"/>
      <c r="D22" s="365"/>
      <c r="E22" s="213">
        <v>12613</v>
      </c>
      <c r="F22" s="213">
        <v>42395</v>
      </c>
      <c r="G22" s="213">
        <v>79228</v>
      </c>
      <c r="H22" s="213">
        <v>26441</v>
      </c>
      <c r="I22" s="213">
        <v>9975</v>
      </c>
      <c r="J22" s="213">
        <v>6066</v>
      </c>
      <c r="K22" s="213"/>
      <c r="L22" s="213"/>
      <c r="M22" s="213"/>
      <c r="N22" s="213"/>
      <c r="O22" s="213">
        <v>26115</v>
      </c>
      <c r="P22" s="213"/>
      <c r="Q22" s="213"/>
      <c r="R22" s="213"/>
      <c r="S22" s="213"/>
      <c r="T22" s="214"/>
    </row>
    <row r="23" spans="1:20" s="201" customFormat="1">
      <c r="A23" s="365" t="s">
        <v>505</v>
      </c>
      <c r="B23" s="365"/>
      <c r="C23" s="365"/>
      <c r="D23" s="365"/>
      <c r="E23" s="216">
        <f>IF(OR(E21="",E22=""),0,TRUNC(E22/E21,6))</f>
        <v>0.99018600000000001</v>
      </c>
      <c r="F23" s="216">
        <f t="shared" ref="F23:S23" si="8">IF(OR(F21="",F22=""),0,TRUNC(F22/F21,6))</f>
        <v>0.99232200000000004</v>
      </c>
      <c r="G23" s="216">
        <f t="shared" si="8"/>
        <v>1</v>
      </c>
      <c r="H23" s="216">
        <f t="shared" si="8"/>
        <v>1</v>
      </c>
      <c r="I23" s="216">
        <f t="shared" si="8"/>
        <v>0.99322900000000003</v>
      </c>
      <c r="J23" s="216">
        <f t="shared" si="8"/>
        <v>0.98778699999999997</v>
      </c>
      <c r="K23" s="216">
        <f t="shared" si="8"/>
        <v>0</v>
      </c>
      <c r="L23" s="216">
        <f t="shared" si="8"/>
        <v>0</v>
      </c>
      <c r="M23" s="216">
        <f t="shared" si="8"/>
        <v>0</v>
      </c>
      <c r="N23" s="216">
        <f t="shared" si="8"/>
        <v>0</v>
      </c>
      <c r="O23" s="216">
        <f t="shared" si="8"/>
        <v>0.98350400000000004</v>
      </c>
      <c r="P23" s="216">
        <f t="shared" si="8"/>
        <v>0</v>
      </c>
      <c r="Q23" s="216">
        <f t="shared" si="8"/>
        <v>0</v>
      </c>
      <c r="R23" s="216">
        <f t="shared" si="8"/>
        <v>0</v>
      </c>
      <c r="S23" s="216">
        <f t="shared" si="8"/>
        <v>0</v>
      </c>
      <c r="T23" s="208"/>
    </row>
    <row r="24" spans="1:20" s="201" customFormat="1">
      <c r="A24" s="353" t="s">
        <v>506</v>
      </c>
      <c r="B24" s="354"/>
      <c r="C24" s="354"/>
      <c r="D24" s="355"/>
      <c r="E24" s="217">
        <f t="shared" ref="E24:R24" si="9">IF(E16=0,0,MIN(TRUNC(($D$2*E16/12)/E35,10),1))</f>
        <v>1</v>
      </c>
      <c r="F24" s="217">
        <f t="shared" si="9"/>
        <v>0.7463182357</v>
      </c>
      <c r="G24" s="217">
        <f t="shared" si="9"/>
        <v>0.96562714969999996</v>
      </c>
      <c r="H24" s="217">
        <f t="shared" si="9"/>
        <v>0.81784012449999999</v>
      </c>
      <c r="I24" s="217">
        <f t="shared" si="9"/>
        <v>1</v>
      </c>
      <c r="J24" s="217">
        <f t="shared" si="9"/>
        <v>1</v>
      </c>
      <c r="K24" s="217">
        <f t="shared" si="9"/>
        <v>0.62625234809999997</v>
      </c>
      <c r="L24" s="217">
        <f t="shared" si="9"/>
        <v>0.72957198440000004</v>
      </c>
      <c r="M24" s="217">
        <f t="shared" si="9"/>
        <v>1</v>
      </c>
      <c r="N24" s="217">
        <f t="shared" si="9"/>
        <v>1</v>
      </c>
      <c r="O24" s="217">
        <f t="shared" si="9"/>
        <v>0.6430638649</v>
      </c>
      <c r="P24" s="217">
        <f t="shared" si="9"/>
        <v>0</v>
      </c>
      <c r="Q24" s="217">
        <f t="shared" si="9"/>
        <v>0</v>
      </c>
      <c r="R24" s="217">
        <f t="shared" si="9"/>
        <v>0</v>
      </c>
      <c r="S24" s="217">
        <f t="shared" ref="S24" si="10">IF(S16=0,0,MIN(TRUNC(($D$2*S16/12)/S35,10),1))</f>
        <v>0</v>
      </c>
      <c r="T24" s="218"/>
    </row>
    <row r="25" spans="1:20" s="201" customFormat="1" ht="17.25" thickBot="1">
      <c r="A25" s="362" t="s">
        <v>507</v>
      </c>
      <c r="B25" s="362"/>
      <c r="C25" s="362"/>
      <c r="D25" s="362"/>
      <c r="E25" s="219"/>
      <c r="F25" s="219"/>
      <c r="G25" s="219"/>
      <c r="H25" s="219"/>
      <c r="I25" s="219"/>
      <c r="J25" s="219"/>
      <c r="K25" s="219"/>
      <c r="L25" s="219"/>
      <c r="M25" s="219"/>
      <c r="N25" s="219"/>
      <c r="O25" s="219"/>
      <c r="P25" s="219"/>
      <c r="Q25" s="219"/>
      <c r="R25" s="219"/>
      <c r="S25" s="219"/>
      <c r="T25" s="220"/>
    </row>
    <row r="26" spans="1:20" s="201" customFormat="1" ht="17.25" thickBot="1">
      <c r="A26" s="221"/>
      <c r="B26" s="221"/>
      <c r="C26" s="221"/>
      <c r="D26" s="221"/>
      <c r="E26" s="221"/>
      <c r="F26" s="221"/>
      <c r="G26" s="221"/>
      <c r="H26" s="221"/>
      <c r="I26" s="221"/>
      <c r="J26" s="221"/>
      <c r="K26" s="221"/>
      <c r="L26" s="221"/>
      <c r="M26" s="221"/>
      <c r="N26" s="221"/>
      <c r="O26" s="221"/>
      <c r="P26" s="221"/>
      <c r="Q26" s="221"/>
      <c r="R26" s="221"/>
      <c r="S26" s="221"/>
      <c r="T26" s="221"/>
    </row>
    <row r="27" spans="1:20" ht="16.5" customHeight="1">
      <c r="A27" s="363" t="s">
        <v>508</v>
      </c>
      <c r="B27" s="363"/>
      <c r="C27" s="364" t="s">
        <v>509</v>
      </c>
      <c r="D27" s="364"/>
      <c r="E27" s="222">
        <v>0</v>
      </c>
      <c r="F27" s="222">
        <v>0</v>
      </c>
      <c r="G27" s="222">
        <v>0</v>
      </c>
      <c r="H27" s="222">
        <v>0</v>
      </c>
      <c r="I27" s="222">
        <v>0</v>
      </c>
      <c r="J27" s="222">
        <v>0</v>
      </c>
      <c r="K27" s="222">
        <v>0</v>
      </c>
      <c r="L27" s="222">
        <v>0</v>
      </c>
      <c r="M27" s="222">
        <v>0</v>
      </c>
      <c r="N27" s="222">
        <v>0</v>
      </c>
      <c r="O27" s="222">
        <v>0</v>
      </c>
      <c r="P27" s="222"/>
      <c r="Q27" s="222"/>
      <c r="R27" s="222"/>
      <c r="S27" s="222"/>
      <c r="T27" s="223">
        <f t="shared" ref="T27:T44" si="11">SUM(E27:S27)</f>
        <v>0</v>
      </c>
    </row>
    <row r="28" spans="1:20">
      <c r="A28" s="357"/>
      <c r="B28" s="357"/>
      <c r="C28" s="352" t="s">
        <v>510</v>
      </c>
      <c r="D28" s="352"/>
      <c r="E28" s="225">
        <v>3188000</v>
      </c>
      <c r="F28" s="225">
        <v>9331206</v>
      </c>
      <c r="G28" s="225">
        <v>7680000</v>
      </c>
      <c r="H28" s="225">
        <v>8304000</v>
      </c>
      <c r="I28" s="225">
        <v>7423950</v>
      </c>
      <c r="J28" s="225">
        <v>12000000</v>
      </c>
      <c r="K28" s="225">
        <f>1380000*K16</f>
        <v>8280000</v>
      </c>
      <c r="L28" s="225">
        <f>1380000*L16</f>
        <v>16560000</v>
      </c>
      <c r="M28" s="225"/>
      <c r="N28" s="225">
        <v>12000000</v>
      </c>
      <c r="O28" s="225">
        <v>11412555</v>
      </c>
      <c r="P28" s="225"/>
      <c r="Q28" s="225"/>
      <c r="R28" s="225"/>
      <c r="S28" s="225"/>
      <c r="T28" s="226">
        <f t="shared" si="11"/>
        <v>96179711</v>
      </c>
    </row>
    <row r="29" spans="1:20">
      <c r="A29" s="357"/>
      <c r="B29" s="357"/>
      <c r="C29" s="352" t="s">
        <v>511</v>
      </c>
      <c r="D29" s="352"/>
      <c r="E29" s="227">
        <f t="shared" ref="E29:S29" si="12">IF(E8="리스",E28,IF(E8="렌트",E28*70%,0))</f>
        <v>3188000</v>
      </c>
      <c r="F29" s="227">
        <f t="shared" si="12"/>
        <v>9331206</v>
      </c>
      <c r="G29" s="227">
        <f t="shared" si="12"/>
        <v>5376000</v>
      </c>
      <c r="H29" s="227">
        <f t="shared" si="12"/>
        <v>5812800</v>
      </c>
      <c r="I29" s="227">
        <f t="shared" si="12"/>
        <v>7423950</v>
      </c>
      <c r="J29" s="227">
        <f t="shared" si="12"/>
        <v>12000000</v>
      </c>
      <c r="K29" s="227">
        <f t="shared" si="12"/>
        <v>8280000</v>
      </c>
      <c r="L29" s="227">
        <f t="shared" si="12"/>
        <v>16560000</v>
      </c>
      <c r="M29" s="227">
        <f t="shared" si="12"/>
        <v>0</v>
      </c>
      <c r="N29" s="227">
        <f t="shared" si="12"/>
        <v>12000000</v>
      </c>
      <c r="O29" s="227">
        <f t="shared" si="12"/>
        <v>7988788.4999999991</v>
      </c>
      <c r="P29" s="227">
        <f t="shared" si="12"/>
        <v>0</v>
      </c>
      <c r="Q29" s="227">
        <f t="shared" si="12"/>
        <v>0</v>
      </c>
      <c r="R29" s="227">
        <f t="shared" si="12"/>
        <v>0</v>
      </c>
      <c r="S29" s="227">
        <f t="shared" si="12"/>
        <v>0</v>
      </c>
      <c r="T29" s="226">
        <f t="shared" si="11"/>
        <v>87960744.5</v>
      </c>
    </row>
    <row r="30" spans="1:20">
      <c r="A30" s="357"/>
      <c r="B30" s="357"/>
      <c r="C30" s="352" t="s">
        <v>512</v>
      </c>
      <c r="D30" s="352"/>
      <c r="E30" s="225">
        <v>326441</v>
      </c>
      <c r="F30" s="225">
        <v>7272068</v>
      </c>
      <c r="G30" s="225">
        <v>7230046</v>
      </c>
      <c r="H30" s="225">
        <v>9291033</v>
      </c>
      <c r="I30" s="225">
        <v>2469160</v>
      </c>
      <c r="J30" s="225">
        <v>0</v>
      </c>
      <c r="K30" s="225">
        <v>1633191</v>
      </c>
      <c r="L30" s="225">
        <v>4000000</v>
      </c>
      <c r="M30" s="225">
        <v>899573</v>
      </c>
      <c r="N30" s="225">
        <v>0</v>
      </c>
      <c r="O30" s="225">
        <v>3673000</v>
      </c>
      <c r="P30" s="225"/>
      <c r="Q30" s="225"/>
      <c r="R30" s="225"/>
      <c r="S30" s="225"/>
      <c r="T30" s="226">
        <f t="shared" si="11"/>
        <v>36794512</v>
      </c>
    </row>
    <row r="31" spans="1:20">
      <c r="A31" s="357"/>
      <c r="B31" s="357"/>
      <c r="C31" s="352" t="s">
        <v>513</v>
      </c>
      <c r="D31" s="352"/>
      <c r="E31" s="225">
        <v>0</v>
      </c>
      <c r="F31" s="225">
        <v>826402</v>
      </c>
      <c r="G31" s="225">
        <v>0</v>
      </c>
      <c r="H31" s="225">
        <v>0</v>
      </c>
      <c r="I31" s="225">
        <v>0</v>
      </c>
      <c r="J31" s="225">
        <v>0</v>
      </c>
      <c r="K31" s="225">
        <v>622702</v>
      </c>
      <c r="L31" s="225">
        <v>0</v>
      </c>
      <c r="M31" s="225">
        <v>746733</v>
      </c>
      <c r="N31" s="225">
        <v>0</v>
      </c>
      <c r="O31" s="225">
        <v>0</v>
      </c>
      <c r="P31" s="225"/>
      <c r="Q31" s="225"/>
      <c r="R31" s="225"/>
      <c r="S31" s="225"/>
      <c r="T31" s="226">
        <f t="shared" si="11"/>
        <v>2195837</v>
      </c>
    </row>
    <row r="32" spans="1:20">
      <c r="A32" s="357"/>
      <c r="B32" s="357"/>
      <c r="C32" s="352" t="s">
        <v>514</v>
      </c>
      <c r="D32" s="352"/>
      <c r="E32" s="225">
        <v>0</v>
      </c>
      <c r="F32" s="225">
        <v>994100</v>
      </c>
      <c r="G32" s="225">
        <v>623900</v>
      </c>
      <c r="H32" s="225">
        <v>745960</v>
      </c>
      <c r="I32" s="225">
        <v>38000</v>
      </c>
      <c r="J32" s="225">
        <v>0</v>
      </c>
      <c r="K32" s="225">
        <v>1090000</v>
      </c>
      <c r="L32" s="225">
        <v>0</v>
      </c>
      <c r="M32" s="225">
        <v>2640000</v>
      </c>
      <c r="N32" s="225">
        <v>0</v>
      </c>
      <c r="O32" s="225">
        <v>465000</v>
      </c>
      <c r="P32" s="225"/>
      <c r="Q32" s="225"/>
      <c r="R32" s="225"/>
      <c r="S32" s="225"/>
      <c r="T32" s="226">
        <f t="shared" si="11"/>
        <v>6596960</v>
      </c>
    </row>
    <row r="33" spans="1:25">
      <c r="A33" s="357"/>
      <c r="B33" s="357"/>
      <c r="C33" s="352" t="s">
        <v>515</v>
      </c>
      <c r="D33" s="352"/>
      <c r="E33" s="225">
        <v>0</v>
      </c>
      <c r="F33" s="225"/>
      <c r="G33" s="225">
        <v>0</v>
      </c>
      <c r="H33" s="225"/>
      <c r="I33" s="225">
        <v>0</v>
      </c>
      <c r="J33" s="225">
        <v>0</v>
      </c>
      <c r="K33" s="225">
        <v>350110</v>
      </c>
      <c r="L33" s="225">
        <v>0</v>
      </c>
      <c r="M33" s="225">
        <v>443480</v>
      </c>
      <c r="N33" s="225">
        <v>0</v>
      </c>
      <c r="O33" s="225"/>
      <c r="P33" s="225"/>
      <c r="Q33" s="225"/>
      <c r="R33" s="225"/>
      <c r="S33" s="225"/>
      <c r="T33" s="226">
        <f t="shared" si="11"/>
        <v>793590</v>
      </c>
    </row>
    <row r="34" spans="1:25">
      <c r="A34" s="357"/>
      <c r="B34" s="357"/>
      <c r="C34" s="352" t="s">
        <v>516</v>
      </c>
      <c r="D34" s="352"/>
      <c r="E34" s="225">
        <v>0</v>
      </c>
      <c r="F34" s="225"/>
      <c r="G34" s="225"/>
      <c r="H34" s="225"/>
      <c r="I34" s="225"/>
      <c r="J34" s="225"/>
      <c r="K34" s="225"/>
      <c r="L34" s="225"/>
      <c r="M34" s="225"/>
      <c r="N34" s="225"/>
      <c r="O34" s="225"/>
      <c r="P34" s="225"/>
      <c r="Q34" s="225"/>
      <c r="R34" s="225"/>
      <c r="S34" s="225"/>
      <c r="T34" s="226">
        <f t="shared" si="11"/>
        <v>0</v>
      </c>
    </row>
    <row r="35" spans="1:25">
      <c r="A35" s="357"/>
      <c r="B35" s="357"/>
      <c r="C35" s="352" t="s">
        <v>517</v>
      </c>
      <c r="D35" s="352"/>
      <c r="E35" s="228">
        <f t="shared" ref="E35:S35" si="13">IF(E8="자가",SUM(E27,E30:E34),SUM(E28,E30:E34))</f>
        <v>3514441</v>
      </c>
      <c r="F35" s="228">
        <f t="shared" si="13"/>
        <v>18423776</v>
      </c>
      <c r="G35" s="228">
        <f t="shared" si="13"/>
        <v>15533946</v>
      </c>
      <c r="H35" s="228">
        <f t="shared" si="13"/>
        <v>18340993</v>
      </c>
      <c r="I35" s="228">
        <f t="shared" si="13"/>
        <v>9931110</v>
      </c>
      <c r="J35" s="228">
        <f t="shared" si="13"/>
        <v>12000000</v>
      </c>
      <c r="K35" s="228">
        <f t="shared" si="13"/>
        <v>11976003</v>
      </c>
      <c r="L35" s="228">
        <f t="shared" si="13"/>
        <v>20560000</v>
      </c>
      <c r="M35" s="228">
        <f t="shared" si="13"/>
        <v>4729786</v>
      </c>
      <c r="N35" s="228">
        <f t="shared" si="13"/>
        <v>12000000</v>
      </c>
      <c r="O35" s="228">
        <f t="shared" si="13"/>
        <v>15550555</v>
      </c>
      <c r="P35" s="228">
        <f t="shared" si="13"/>
        <v>0</v>
      </c>
      <c r="Q35" s="228">
        <f t="shared" si="13"/>
        <v>0</v>
      </c>
      <c r="R35" s="228">
        <f t="shared" si="13"/>
        <v>0</v>
      </c>
      <c r="S35" s="228">
        <f t="shared" si="13"/>
        <v>0</v>
      </c>
      <c r="T35" s="226">
        <f t="shared" si="11"/>
        <v>142560610</v>
      </c>
    </row>
    <row r="36" spans="1:25" ht="33" customHeight="1">
      <c r="A36" s="357" t="s">
        <v>518</v>
      </c>
      <c r="B36" s="357"/>
      <c r="C36" s="357" t="s">
        <v>519</v>
      </c>
      <c r="D36" s="229" t="s">
        <v>520</v>
      </c>
      <c r="E36" s="230">
        <f>IF(ISERROR(TRUNC((E27+E29)*E23,0)),0,IF(E20="여",TRUNC((E27+E29)*E23,0),TRUNC((E27+E29)*E24,0)))</f>
        <v>3188000</v>
      </c>
      <c r="F36" s="230">
        <f t="shared" ref="F36:S36" si="14">IF(ISERROR(TRUNC((F27+F29)*F23,0)),0,IF(F20="여",TRUNC((F27+F29)*F23,0),TRUNC((F27+F29)*F24,0)))</f>
        <v>9259561</v>
      </c>
      <c r="G36" s="230">
        <f t="shared" si="14"/>
        <v>5376000</v>
      </c>
      <c r="H36" s="230">
        <f t="shared" si="14"/>
        <v>5812800</v>
      </c>
      <c r="I36" s="230">
        <f>IF(ISERROR(TRUNC((I27+I29)*I23,0)),0,IF(I20="여",TRUNC((I27+I29)*I23,0),TRUNC((I27+I29)*I24,0)))</f>
        <v>7423950</v>
      </c>
      <c r="J36" s="230">
        <f t="shared" si="14"/>
        <v>12000000</v>
      </c>
      <c r="K36" s="230">
        <f t="shared" si="14"/>
        <v>5185369</v>
      </c>
      <c r="L36" s="230">
        <f t="shared" si="14"/>
        <v>12081712</v>
      </c>
      <c r="M36" s="230">
        <f t="shared" si="14"/>
        <v>0</v>
      </c>
      <c r="N36" s="230">
        <f t="shared" si="14"/>
        <v>12000000</v>
      </c>
      <c r="O36" s="230">
        <f t="shared" si="14"/>
        <v>7857005</v>
      </c>
      <c r="P36" s="230">
        <f t="shared" si="14"/>
        <v>0</v>
      </c>
      <c r="Q36" s="230">
        <f t="shared" si="14"/>
        <v>0</v>
      </c>
      <c r="R36" s="230">
        <f t="shared" si="14"/>
        <v>0</v>
      </c>
      <c r="S36" s="230">
        <f t="shared" si="14"/>
        <v>0</v>
      </c>
      <c r="T36" s="226">
        <f t="shared" si="11"/>
        <v>80184397</v>
      </c>
    </row>
    <row r="37" spans="1:25" ht="33">
      <c r="A37" s="357"/>
      <c r="B37" s="357"/>
      <c r="C37" s="356"/>
      <c r="D37" s="229" t="s">
        <v>521</v>
      </c>
      <c r="E37" s="231">
        <f>IF(ISERROR(TRUNC((E35-E27-E29)*E23,0)),0,IF(E20="여",TRUNC((E35-E27-E29)*E23,0),TRUNC((E35-E27-E29)*E24,0)))</f>
        <v>326441</v>
      </c>
      <c r="F37" s="231">
        <f>IF(ISERROR(TRUNC((F35-F27-F29)*F23,0)),0,IF(F20="여",TRUNC((F35-F27-F29)*F23,0),TRUNC((F35-F27-F29)*F24,0)))</f>
        <v>9022757</v>
      </c>
      <c r="G37" s="231">
        <f t="shared" ref="G37:S37" si="15">IF(ISERROR(TRUNC((G35-G27-G29)*G23,0)),0,IF(G20="여",TRUNC((G35-G27-G29)*G23,0),TRUNC((G35-G27-G29)*G24,0)))</f>
        <v>10157946</v>
      </c>
      <c r="H37" s="231">
        <f t="shared" si="15"/>
        <v>12528193</v>
      </c>
      <c r="I37" s="231">
        <f t="shared" si="15"/>
        <v>2507160</v>
      </c>
      <c r="J37" s="231">
        <f t="shared" si="15"/>
        <v>0</v>
      </c>
      <c r="K37" s="231">
        <f t="shared" si="15"/>
        <v>2314630</v>
      </c>
      <c r="L37" s="231">
        <f t="shared" si="15"/>
        <v>2918287</v>
      </c>
      <c r="M37" s="231">
        <f t="shared" si="15"/>
        <v>4729786</v>
      </c>
      <c r="N37" s="231">
        <f t="shared" si="15"/>
        <v>0</v>
      </c>
      <c r="O37" s="231">
        <f t="shared" si="15"/>
        <v>7437027</v>
      </c>
      <c r="P37" s="231">
        <f t="shared" si="15"/>
        <v>0</v>
      </c>
      <c r="Q37" s="231">
        <f t="shared" si="15"/>
        <v>0</v>
      </c>
      <c r="R37" s="231">
        <f t="shared" si="15"/>
        <v>0</v>
      </c>
      <c r="S37" s="231">
        <f t="shared" si="15"/>
        <v>0</v>
      </c>
      <c r="T37" s="226">
        <f t="shared" si="11"/>
        <v>51942227</v>
      </c>
    </row>
    <row r="38" spans="1:25">
      <c r="A38" s="357"/>
      <c r="B38" s="357"/>
      <c r="C38" s="356"/>
      <c r="D38" s="232" t="s">
        <v>522</v>
      </c>
      <c r="E38" s="230">
        <f t="shared" ref="E38:S38" si="16">SUM(E36:E37)</f>
        <v>3514441</v>
      </c>
      <c r="F38" s="230">
        <f t="shared" si="16"/>
        <v>18282318</v>
      </c>
      <c r="G38" s="230">
        <f t="shared" si="16"/>
        <v>15533946</v>
      </c>
      <c r="H38" s="230">
        <f t="shared" si="16"/>
        <v>18340993</v>
      </c>
      <c r="I38" s="230">
        <f t="shared" si="16"/>
        <v>9931110</v>
      </c>
      <c r="J38" s="230">
        <f t="shared" si="16"/>
        <v>12000000</v>
      </c>
      <c r="K38" s="230">
        <f t="shared" si="16"/>
        <v>7499999</v>
      </c>
      <c r="L38" s="230">
        <f t="shared" si="16"/>
        <v>14999999</v>
      </c>
      <c r="M38" s="230">
        <f t="shared" si="16"/>
        <v>4729786</v>
      </c>
      <c r="N38" s="230">
        <f t="shared" si="16"/>
        <v>12000000</v>
      </c>
      <c r="O38" s="230">
        <f t="shared" si="16"/>
        <v>15294032</v>
      </c>
      <c r="P38" s="230">
        <f t="shared" si="16"/>
        <v>0</v>
      </c>
      <c r="Q38" s="230">
        <f t="shared" si="16"/>
        <v>0</v>
      </c>
      <c r="R38" s="230">
        <f t="shared" si="16"/>
        <v>0</v>
      </c>
      <c r="S38" s="230">
        <f t="shared" si="16"/>
        <v>0</v>
      </c>
      <c r="T38" s="226">
        <f t="shared" si="11"/>
        <v>132126624</v>
      </c>
    </row>
    <row r="39" spans="1:25" ht="48" customHeight="1">
      <c r="A39" s="357"/>
      <c r="B39" s="357"/>
      <c r="C39" s="357" t="s">
        <v>523</v>
      </c>
      <c r="D39" s="340" t="s">
        <v>676</v>
      </c>
      <c r="E39" s="231">
        <f t="shared" ref="E39:S39" si="17">E27+E29-E36</f>
        <v>0</v>
      </c>
      <c r="F39" s="231">
        <f>F27+F29-F36</f>
        <v>71645</v>
      </c>
      <c r="G39" s="231">
        <f t="shared" si="17"/>
        <v>0</v>
      </c>
      <c r="H39" s="231">
        <f t="shared" si="17"/>
        <v>0</v>
      </c>
      <c r="I39" s="231">
        <f t="shared" si="17"/>
        <v>0</v>
      </c>
      <c r="J39" s="231">
        <f t="shared" si="17"/>
        <v>0</v>
      </c>
      <c r="K39" s="231">
        <f t="shared" si="17"/>
        <v>3094631</v>
      </c>
      <c r="L39" s="231">
        <f t="shared" si="17"/>
        <v>4478288</v>
      </c>
      <c r="M39" s="231">
        <f t="shared" si="17"/>
        <v>0</v>
      </c>
      <c r="N39" s="231">
        <f>N27+N29-N36</f>
        <v>0</v>
      </c>
      <c r="O39" s="231">
        <f t="shared" si="17"/>
        <v>131783.49999999907</v>
      </c>
      <c r="P39" s="231">
        <f t="shared" si="17"/>
        <v>0</v>
      </c>
      <c r="Q39" s="231">
        <f t="shared" si="17"/>
        <v>0</v>
      </c>
      <c r="R39" s="231">
        <f t="shared" si="17"/>
        <v>0</v>
      </c>
      <c r="S39" s="231">
        <f t="shared" si="17"/>
        <v>0</v>
      </c>
      <c r="T39" s="226">
        <f t="shared" si="11"/>
        <v>7776347.4999999991</v>
      </c>
    </row>
    <row r="40" spans="1:25" ht="50.25" customHeight="1">
      <c r="A40" s="357"/>
      <c r="B40" s="357"/>
      <c r="C40" s="361"/>
      <c r="D40" s="340" t="s">
        <v>677</v>
      </c>
      <c r="E40" s="231">
        <f t="shared" ref="E40:S40" si="18">E35-E27-E29-E37</f>
        <v>0</v>
      </c>
      <c r="F40" s="231">
        <f t="shared" si="18"/>
        <v>69813</v>
      </c>
      <c r="G40" s="231">
        <f t="shared" si="18"/>
        <v>0</v>
      </c>
      <c r="H40" s="231">
        <f t="shared" si="18"/>
        <v>0</v>
      </c>
      <c r="I40" s="231">
        <f t="shared" si="18"/>
        <v>0</v>
      </c>
      <c r="J40" s="231">
        <f t="shared" si="18"/>
        <v>0</v>
      </c>
      <c r="K40" s="231">
        <f t="shared" si="18"/>
        <v>1381373</v>
      </c>
      <c r="L40" s="231">
        <f t="shared" si="18"/>
        <v>1081713</v>
      </c>
      <c r="M40" s="231">
        <f t="shared" si="18"/>
        <v>0</v>
      </c>
      <c r="N40" s="231">
        <f t="shared" si="18"/>
        <v>0</v>
      </c>
      <c r="O40" s="231">
        <f t="shared" si="18"/>
        <v>124739.50000000093</v>
      </c>
      <c r="P40" s="231">
        <f t="shared" si="18"/>
        <v>0</v>
      </c>
      <c r="Q40" s="231">
        <f t="shared" si="18"/>
        <v>0</v>
      </c>
      <c r="R40" s="231">
        <f t="shared" si="18"/>
        <v>0</v>
      </c>
      <c r="S40" s="231">
        <f t="shared" si="18"/>
        <v>0</v>
      </c>
      <c r="T40" s="226">
        <f t="shared" si="11"/>
        <v>2657638.5000000009</v>
      </c>
    </row>
    <row r="41" spans="1:25" ht="46.5" customHeight="1">
      <c r="A41" s="357"/>
      <c r="B41" s="357"/>
      <c r="C41" s="361"/>
      <c r="D41" s="233" t="s">
        <v>584</v>
      </c>
      <c r="E41" s="234">
        <f t="shared" ref="E41:S41" si="19">SUM(E39:E40)</f>
        <v>0</v>
      </c>
      <c r="F41" s="234">
        <f t="shared" si="19"/>
        <v>141458</v>
      </c>
      <c r="G41" s="234">
        <f t="shared" si="19"/>
        <v>0</v>
      </c>
      <c r="H41" s="234">
        <f t="shared" si="19"/>
        <v>0</v>
      </c>
      <c r="I41" s="234">
        <f t="shared" si="19"/>
        <v>0</v>
      </c>
      <c r="J41" s="234">
        <f t="shared" si="19"/>
        <v>0</v>
      </c>
      <c r="K41" s="234">
        <f t="shared" si="19"/>
        <v>4476004</v>
      </c>
      <c r="L41" s="234">
        <f t="shared" si="19"/>
        <v>5560001</v>
      </c>
      <c r="M41" s="234">
        <f t="shared" si="19"/>
        <v>0</v>
      </c>
      <c r="N41" s="234">
        <f t="shared" si="19"/>
        <v>0</v>
      </c>
      <c r="O41" s="234">
        <f t="shared" si="19"/>
        <v>256523</v>
      </c>
      <c r="P41" s="234">
        <f t="shared" si="19"/>
        <v>0</v>
      </c>
      <c r="Q41" s="234">
        <f t="shared" si="19"/>
        <v>0</v>
      </c>
      <c r="R41" s="234">
        <f t="shared" si="19"/>
        <v>0</v>
      </c>
      <c r="S41" s="234">
        <f t="shared" si="19"/>
        <v>0</v>
      </c>
      <c r="T41" s="235">
        <f t="shared" si="11"/>
        <v>10433986</v>
      </c>
      <c r="U41" s="224" t="s">
        <v>524</v>
      </c>
      <c r="Y41" s="224" t="s">
        <v>525</v>
      </c>
    </row>
    <row r="42" spans="1:25" ht="69" customHeight="1">
      <c r="A42" s="357"/>
      <c r="B42" s="357"/>
      <c r="C42" s="351" t="s">
        <v>567</v>
      </c>
      <c r="D42" s="352"/>
      <c r="E42" s="236">
        <f>MAX(E36-TRUNC($D$3*(E16/12),0),0)</f>
        <v>521334</v>
      </c>
      <c r="F42" s="236">
        <f t="shared" ref="F42:S42" si="20">MAX(F36-TRUNC($D$3*(F16/12),0),0)</f>
        <v>1926228</v>
      </c>
      <c r="G42" s="236">
        <f t="shared" si="20"/>
        <v>0</v>
      </c>
      <c r="H42" s="236">
        <f t="shared" si="20"/>
        <v>0</v>
      </c>
      <c r="I42" s="236">
        <f t="shared" si="20"/>
        <v>0</v>
      </c>
      <c r="J42" s="236">
        <f t="shared" si="20"/>
        <v>4000000</v>
      </c>
      <c r="K42" s="236">
        <f t="shared" si="20"/>
        <v>1185369</v>
      </c>
      <c r="L42" s="236">
        <f t="shared" si="20"/>
        <v>4081712</v>
      </c>
      <c r="M42" s="236">
        <f t="shared" si="20"/>
        <v>0</v>
      </c>
      <c r="N42" s="236">
        <f t="shared" si="20"/>
        <v>4000000</v>
      </c>
      <c r="O42" s="236">
        <f t="shared" si="20"/>
        <v>2523672</v>
      </c>
      <c r="P42" s="236">
        <f t="shared" si="20"/>
        <v>0</v>
      </c>
      <c r="Q42" s="236">
        <f t="shared" si="20"/>
        <v>0</v>
      </c>
      <c r="R42" s="236">
        <f t="shared" si="20"/>
        <v>0</v>
      </c>
      <c r="S42" s="236">
        <f t="shared" si="20"/>
        <v>0</v>
      </c>
      <c r="T42" s="235">
        <f t="shared" si="11"/>
        <v>18238315</v>
      </c>
      <c r="U42" s="224" t="s">
        <v>526</v>
      </c>
    </row>
    <row r="43" spans="1:25">
      <c r="A43" s="357"/>
      <c r="B43" s="357"/>
      <c r="C43" s="352" t="s">
        <v>527</v>
      </c>
      <c r="D43" s="352"/>
      <c r="E43" s="230">
        <f t="shared" ref="E43:S43" si="21">SUM(E41:E42)</f>
        <v>521334</v>
      </c>
      <c r="F43" s="230">
        <f t="shared" si="21"/>
        <v>2067686</v>
      </c>
      <c r="G43" s="230">
        <f t="shared" si="21"/>
        <v>0</v>
      </c>
      <c r="H43" s="230">
        <f t="shared" si="21"/>
        <v>0</v>
      </c>
      <c r="I43" s="230">
        <f t="shared" si="21"/>
        <v>0</v>
      </c>
      <c r="J43" s="230">
        <f t="shared" si="21"/>
        <v>4000000</v>
      </c>
      <c r="K43" s="230">
        <f t="shared" si="21"/>
        <v>5661373</v>
      </c>
      <c r="L43" s="230">
        <f t="shared" si="21"/>
        <v>9641713</v>
      </c>
      <c r="M43" s="230">
        <f t="shared" si="21"/>
        <v>0</v>
      </c>
      <c r="N43" s="230">
        <f t="shared" si="21"/>
        <v>4000000</v>
      </c>
      <c r="O43" s="230">
        <f t="shared" si="21"/>
        <v>2780195</v>
      </c>
      <c r="P43" s="230">
        <f t="shared" si="21"/>
        <v>0</v>
      </c>
      <c r="Q43" s="230">
        <f t="shared" si="21"/>
        <v>0</v>
      </c>
      <c r="R43" s="230">
        <f t="shared" si="21"/>
        <v>0</v>
      </c>
      <c r="S43" s="230">
        <f t="shared" si="21"/>
        <v>0</v>
      </c>
      <c r="T43" s="226">
        <f t="shared" si="11"/>
        <v>28672301</v>
      </c>
      <c r="U43" s="224" t="s">
        <v>528</v>
      </c>
      <c r="V43" s="224">
        <v>15934331</v>
      </c>
      <c r="W43" s="224" t="s">
        <v>529</v>
      </c>
    </row>
    <row r="44" spans="1:25" ht="17.25" thickBot="1">
      <c r="A44" s="357"/>
      <c r="B44" s="357"/>
      <c r="C44" s="352" t="s">
        <v>530</v>
      </c>
      <c r="D44" s="352"/>
      <c r="E44" s="251">
        <f t="shared" ref="E44:S44" si="22">E35-E43</f>
        <v>2993107</v>
      </c>
      <c r="F44" s="251">
        <f t="shared" si="22"/>
        <v>16356090</v>
      </c>
      <c r="G44" s="251">
        <f t="shared" si="22"/>
        <v>15533946</v>
      </c>
      <c r="H44" s="251">
        <f t="shared" si="22"/>
        <v>18340993</v>
      </c>
      <c r="I44" s="251">
        <f t="shared" si="22"/>
        <v>9931110</v>
      </c>
      <c r="J44" s="251">
        <f t="shared" si="22"/>
        <v>8000000</v>
      </c>
      <c r="K44" s="251">
        <f t="shared" si="22"/>
        <v>6314630</v>
      </c>
      <c r="L44" s="251">
        <f t="shared" si="22"/>
        <v>10918287</v>
      </c>
      <c r="M44" s="251">
        <f t="shared" si="22"/>
        <v>4729786</v>
      </c>
      <c r="N44" s="251">
        <f t="shared" si="22"/>
        <v>8000000</v>
      </c>
      <c r="O44" s="251">
        <f t="shared" si="22"/>
        <v>12770360</v>
      </c>
      <c r="P44" s="251">
        <f t="shared" si="22"/>
        <v>0</v>
      </c>
      <c r="Q44" s="251">
        <f t="shared" si="22"/>
        <v>0</v>
      </c>
      <c r="R44" s="251">
        <f t="shared" si="22"/>
        <v>0</v>
      </c>
      <c r="S44" s="251">
        <f t="shared" si="22"/>
        <v>0</v>
      </c>
      <c r="T44" s="252">
        <f t="shared" si="11"/>
        <v>113888309</v>
      </c>
      <c r="U44" s="253" t="s">
        <v>531</v>
      </c>
      <c r="V44" s="254">
        <v>11053720</v>
      </c>
      <c r="W44" s="255" t="s">
        <v>532</v>
      </c>
    </row>
    <row r="45" spans="1:25" ht="17.25" thickTop="1">
      <c r="A45" s="358"/>
      <c r="B45" s="359"/>
      <c r="C45" s="353"/>
      <c r="D45" s="355"/>
      <c r="E45" s="231" t="b">
        <f t="shared" ref="E45:S45" si="23">E35=(E43+E44)</f>
        <v>1</v>
      </c>
      <c r="F45" s="231" t="b">
        <f t="shared" si="23"/>
        <v>1</v>
      </c>
      <c r="G45" s="231" t="b">
        <f t="shared" si="23"/>
        <v>1</v>
      </c>
      <c r="H45" s="231" t="b">
        <f t="shared" si="23"/>
        <v>1</v>
      </c>
      <c r="I45" s="231" t="b">
        <f t="shared" si="23"/>
        <v>1</v>
      </c>
      <c r="J45" s="231" t="b">
        <f t="shared" si="23"/>
        <v>1</v>
      </c>
      <c r="K45" s="231" t="b">
        <f t="shared" si="23"/>
        <v>1</v>
      </c>
      <c r="L45" s="231" t="b">
        <f t="shared" si="23"/>
        <v>1</v>
      </c>
      <c r="M45" s="231" t="b">
        <f t="shared" si="23"/>
        <v>1</v>
      </c>
      <c r="N45" s="231" t="b">
        <f t="shared" si="23"/>
        <v>1</v>
      </c>
      <c r="O45" s="231" t="b">
        <f t="shared" si="23"/>
        <v>1</v>
      </c>
      <c r="P45" s="231" t="b">
        <f t="shared" si="23"/>
        <v>1</v>
      </c>
      <c r="Q45" s="231" t="b">
        <f t="shared" si="23"/>
        <v>1</v>
      </c>
      <c r="R45" s="231" t="b">
        <f t="shared" si="23"/>
        <v>1</v>
      </c>
      <c r="S45" s="231" t="b">
        <f t="shared" si="23"/>
        <v>1</v>
      </c>
      <c r="T45" s="226"/>
      <c r="V45" s="224">
        <f>SUM(V43:V44)</f>
        <v>26988051</v>
      </c>
    </row>
    <row r="46" spans="1:25" ht="16.5" customHeight="1">
      <c r="A46" s="360" t="s">
        <v>533</v>
      </c>
      <c r="B46" s="357"/>
      <c r="C46" s="352" t="s">
        <v>534</v>
      </c>
      <c r="D46" s="352"/>
      <c r="E46" s="237"/>
      <c r="F46" s="237"/>
      <c r="G46" s="237"/>
      <c r="H46" s="237"/>
      <c r="I46" s="237"/>
      <c r="J46" s="237"/>
      <c r="K46" s="237"/>
      <c r="L46" s="237"/>
      <c r="M46" s="237"/>
      <c r="N46" s="237"/>
      <c r="O46" s="237"/>
      <c r="P46" s="237"/>
      <c r="Q46" s="237"/>
      <c r="R46" s="237"/>
      <c r="S46" s="237"/>
      <c r="T46" s="226">
        <f t="shared" ref="T46:T63" si="24">SUM(E46:S46)</f>
        <v>0</v>
      </c>
      <c r="V46" s="224" t="b">
        <f>T42=V45</f>
        <v>0</v>
      </c>
    </row>
    <row r="47" spans="1:25" ht="33.75" customHeight="1">
      <c r="A47" s="357"/>
      <c r="B47" s="357"/>
      <c r="C47" s="351" t="s">
        <v>535</v>
      </c>
      <c r="D47" s="352"/>
      <c r="E47" s="228">
        <f t="shared" ref="E47:S47" si="25">E42</f>
        <v>521334</v>
      </c>
      <c r="F47" s="228">
        <f t="shared" si="25"/>
        <v>1926228</v>
      </c>
      <c r="G47" s="228">
        <f t="shared" si="25"/>
        <v>0</v>
      </c>
      <c r="H47" s="228">
        <f t="shared" si="25"/>
        <v>0</v>
      </c>
      <c r="I47" s="228">
        <f t="shared" si="25"/>
        <v>0</v>
      </c>
      <c r="J47" s="228">
        <f t="shared" si="25"/>
        <v>4000000</v>
      </c>
      <c r="K47" s="228">
        <f t="shared" si="25"/>
        <v>1185369</v>
      </c>
      <c r="L47" s="228">
        <f t="shared" si="25"/>
        <v>4081712</v>
      </c>
      <c r="M47" s="228">
        <f t="shared" si="25"/>
        <v>0</v>
      </c>
      <c r="N47" s="228">
        <f t="shared" si="25"/>
        <v>4000000</v>
      </c>
      <c r="O47" s="228">
        <f t="shared" si="25"/>
        <v>2523672</v>
      </c>
      <c r="P47" s="228">
        <f t="shared" si="25"/>
        <v>0</v>
      </c>
      <c r="Q47" s="228">
        <f t="shared" si="25"/>
        <v>0</v>
      </c>
      <c r="R47" s="228">
        <f t="shared" si="25"/>
        <v>0</v>
      </c>
      <c r="S47" s="228">
        <f t="shared" si="25"/>
        <v>0</v>
      </c>
      <c r="T47" s="226">
        <f t="shared" si="24"/>
        <v>18238315</v>
      </c>
    </row>
    <row r="48" spans="1:25" ht="36.75" customHeight="1">
      <c r="A48" s="357"/>
      <c r="B48" s="357"/>
      <c r="C48" s="351" t="s">
        <v>536</v>
      </c>
      <c r="D48" s="352"/>
      <c r="E48" s="228">
        <f t="shared" ref="E48:S48" si="26">E47</f>
        <v>521334</v>
      </c>
      <c r="F48" s="228">
        <f t="shared" si="26"/>
        <v>1926228</v>
      </c>
      <c r="G48" s="228">
        <f t="shared" si="26"/>
        <v>0</v>
      </c>
      <c r="H48" s="228">
        <f t="shared" si="26"/>
        <v>0</v>
      </c>
      <c r="I48" s="228">
        <f t="shared" si="26"/>
        <v>0</v>
      </c>
      <c r="J48" s="228">
        <f t="shared" si="26"/>
        <v>4000000</v>
      </c>
      <c r="K48" s="228">
        <f t="shared" si="26"/>
        <v>1185369</v>
      </c>
      <c r="L48" s="228">
        <f t="shared" si="26"/>
        <v>4081712</v>
      </c>
      <c r="M48" s="228">
        <f t="shared" si="26"/>
        <v>0</v>
      </c>
      <c r="N48" s="228">
        <f t="shared" si="26"/>
        <v>4000000</v>
      </c>
      <c r="O48" s="228">
        <f t="shared" si="26"/>
        <v>2523672</v>
      </c>
      <c r="P48" s="228">
        <f t="shared" si="26"/>
        <v>0</v>
      </c>
      <c r="Q48" s="228">
        <f t="shared" si="26"/>
        <v>0</v>
      </c>
      <c r="R48" s="228">
        <f t="shared" si="26"/>
        <v>0</v>
      </c>
      <c r="S48" s="228">
        <f t="shared" si="26"/>
        <v>0</v>
      </c>
      <c r="T48" s="226">
        <f t="shared" si="24"/>
        <v>18238315</v>
      </c>
    </row>
    <row r="49" spans="1:20">
      <c r="A49" s="357"/>
      <c r="B49" s="357"/>
      <c r="C49" s="352" t="s">
        <v>537</v>
      </c>
      <c r="D49" s="352"/>
      <c r="E49" s="237"/>
      <c r="F49" s="237"/>
      <c r="G49" s="237"/>
      <c r="H49" s="237"/>
      <c r="I49" s="237"/>
      <c r="J49" s="237"/>
      <c r="K49" s="237"/>
      <c r="L49" s="237"/>
      <c r="M49" s="237"/>
      <c r="N49" s="237"/>
      <c r="O49" s="237"/>
      <c r="P49" s="237"/>
      <c r="Q49" s="237"/>
      <c r="R49" s="237"/>
      <c r="S49" s="237"/>
      <c r="T49" s="226">
        <f t="shared" si="24"/>
        <v>0</v>
      </c>
    </row>
    <row r="50" spans="1:20">
      <c r="A50" s="357"/>
      <c r="B50" s="357"/>
      <c r="C50" s="352" t="s">
        <v>538</v>
      </c>
      <c r="D50" s="352"/>
      <c r="E50" s="231">
        <f t="shared" ref="E50:S50" si="27">E48-E49</f>
        <v>521334</v>
      </c>
      <c r="F50" s="231">
        <f t="shared" si="27"/>
        <v>1926228</v>
      </c>
      <c r="G50" s="231">
        <f t="shared" si="27"/>
        <v>0</v>
      </c>
      <c r="H50" s="231">
        <f t="shared" si="27"/>
        <v>0</v>
      </c>
      <c r="I50" s="231">
        <f t="shared" si="27"/>
        <v>0</v>
      </c>
      <c r="J50" s="231">
        <f t="shared" si="27"/>
        <v>4000000</v>
      </c>
      <c r="K50" s="231">
        <f t="shared" si="27"/>
        <v>1185369</v>
      </c>
      <c r="L50" s="231">
        <f t="shared" si="27"/>
        <v>4081712</v>
      </c>
      <c r="M50" s="231">
        <f t="shared" si="27"/>
        <v>0</v>
      </c>
      <c r="N50" s="231">
        <f t="shared" si="27"/>
        <v>4000000</v>
      </c>
      <c r="O50" s="231">
        <f t="shared" si="27"/>
        <v>2523672</v>
      </c>
      <c r="P50" s="231">
        <f t="shared" si="27"/>
        <v>0</v>
      </c>
      <c r="Q50" s="231">
        <f t="shared" si="27"/>
        <v>0</v>
      </c>
      <c r="R50" s="231">
        <f t="shared" si="27"/>
        <v>0</v>
      </c>
      <c r="S50" s="231">
        <f t="shared" si="27"/>
        <v>0</v>
      </c>
      <c r="T50" s="226">
        <f t="shared" si="24"/>
        <v>18238315</v>
      </c>
    </row>
    <row r="51" spans="1:20">
      <c r="A51" s="357" t="s">
        <v>539</v>
      </c>
      <c r="B51" s="357" t="s">
        <v>540</v>
      </c>
      <c r="C51" s="352" t="s">
        <v>541</v>
      </c>
      <c r="D51" s="352"/>
      <c r="E51" s="238"/>
      <c r="F51" s="238"/>
      <c r="G51" s="238"/>
      <c r="H51" s="238"/>
      <c r="I51" s="238"/>
      <c r="J51" s="238"/>
      <c r="K51" s="238"/>
      <c r="L51" s="238"/>
      <c r="M51" s="238"/>
      <c r="N51" s="238">
        <v>4545454</v>
      </c>
      <c r="O51" s="238"/>
      <c r="P51" s="238"/>
      <c r="Q51" s="238"/>
      <c r="R51" s="238"/>
      <c r="S51" s="238"/>
      <c r="T51" s="226">
        <f t="shared" si="24"/>
        <v>4545454</v>
      </c>
    </row>
    <row r="52" spans="1:20">
      <c r="A52" s="356"/>
      <c r="B52" s="356"/>
      <c r="C52" s="357" t="s">
        <v>542</v>
      </c>
      <c r="D52" s="232" t="s">
        <v>543</v>
      </c>
      <c r="E52" s="238"/>
      <c r="F52" s="238"/>
      <c r="G52" s="238"/>
      <c r="H52" s="238"/>
      <c r="I52" s="238"/>
      <c r="J52" s="238"/>
      <c r="K52" s="238"/>
      <c r="L52" s="238"/>
      <c r="M52" s="238"/>
      <c r="N52" s="238">
        <f>R68</f>
        <v>32940780</v>
      </c>
      <c r="O52" s="238"/>
      <c r="P52" s="238"/>
      <c r="Q52" s="238"/>
      <c r="R52" s="238"/>
      <c r="S52" s="238"/>
      <c r="T52" s="226">
        <f t="shared" si="24"/>
        <v>32940780</v>
      </c>
    </row>
    <row r="53" spans="1:20">
      <c r="A53" s="356"/>
      <c r="B53" s="356"/>
      <c r="C53" s="356"/>
      <c r="D53" s="232" t="s">
        <v>544</v>
      </c>
      <c r="E53" s="238"/>
      <c r="F53" s="238"/>
      <c r="G53" s="238"/>
      <c r="H53" s="238"/>
      <c r="I53" s="238"/>
      <c r="J53" s="238"/>
      <c r="K53" s="238"/>
      <c r="L53" s="238"/>
      <c r="M53" s="238"/>
      <c r="N53" s="238">
        <f>N69</f>
        <v>32939780</v>
      </c>
      <c r="O53" s="238"/>
      <c r="P53" s="238"/>
      <c r="Q53" s="238"/>
      <c r="R53" s="238"/>
      <c r="S53" s="238"/>
      <c r="T53" s="226">
        <f t="shared" si="24"/>
        <v>32939780</v>
      </c>
    </row>
    <row r="54" spans="1:20" ht="33">
      <c r="A54" s="356"/>
      <c r="B54" s="356"/>
      <c r="C54" s="356"/>
      <c r="D54" s="229" t="s">
        <v>545</v>
      </c>
      <c r="E54" s="238"/>
      <c r="F54" s="238"/>
      <c r="G54" s="238"/>
      <c r="H54" s="238"/>
      <c r="I54" s="238"/>
      <c r="J54" s="238"/>
      <c r="K54" s="238"/>
      <c r="L54" s="238"/>
      <c r="M54" s="238"/>
      <c r="N54" s="238"/>
      <c r="O54" s="238"/>
      <c r="P54" s="238"/>
      <c r="Q54" s="238"/>
      <c r="R54" s="238"/>
      <c r="S54" s="238"/>
      <c r="T54" s="226">
        <f t="shared" si="24"/>
        <v>0</v>
      </c>
    </row>
    <row r="55" spans="1:20">
      <c r="A55" s="356"/>
      <c r="B55" s="356"/>
      <c r="C55" s="356"/>
      <c r="D55" s="232" t="s">
        <v>546</v>
      </c>
      <c r="E55" s="231">
        <f t="shared" ref="E55:S55" si="28">E52-E53+E54</f>
        <v>0</v>
      </c>
      <c r="F55" s="231">
        <f t="shared" si="28"/>
        <v>0</v>
      </c>
      <c r="G55" s="231">
        <f t="shared" si="28"/>
        <v>0</v>
      </c>
      <c r="H55" s="231">
        <f t="shared" si="28"/>
        <v>0</v>
      </c>
      <c r="I55" s="231">
        <f t="shared" si="28"/>
        <v>0</v>
      </c>
      <c r="J55" s="231">
        <f t="shared" si="28"/>
        <v>0</v>
      </c>
      <c r="K55" s="231">
        <f t="shared" si="28"/>
        <v>0</v>
      </c>
      <c r="L55" s="231">
        <f t="shared" si="28"/>
        <v>0</v>
      </c>
      <c r="M55" s="231">
        <f t="shared" si="28"/>
        <v>0</v>
      </c>
      <c r="N55" s="231">
        <f t="shared" si="28"/>
        <v>1000</v>
      </c>
      <c r="O55" s="231">
        <f t="shared" si="28"/>
        <v>0</v>
      </c>
      <c r="P55" s="231">
        <f t="shared" si="28"/>
        <v>0</v>
      </c>
      <c r="Q55" s="231">
        <f t="shared" si="28"/>
        <v>0</v>
      </c>
      <c r="R55" s="231">
        <f t="shared" si="28"/>
        <v>0</v>
      </c>
      <c r="S55" s="231">
        <f t="shared" si="28"/>
        <v>0</v>
      </c>
      <c r="T55" s="226">
        <f t="shared" si="24"/>
        <v>1000</v>
      </c>
    </row>
    <row r="56" spans="1:20">
      <c r="A56" s="356"/>
      <c r="B56" s="356"/>
      <c r="C56" s="352" t="s">
        <v>547</v>
      </c>
      <c r="D56" s="352"/>
      <c r="E56" s="239">
        <f t="shared" ref="E56:S56" si="29">MIN(E51-E54,0)</f>
        <v>0</v>
      </c>
      <c r="F56" s="239">
        <f t="shared" si="29"/>
        <v>0</v>
      </c>
      <c r="G56" s="239">
        <f t="shared" si="29"/>
        <v>0</v>
      </c>
      <c r="H56" s="239">
        <f t="shared" si="29"/>
        <v>0</v>
      </c>
      <c r="I56" s="239">
        <f t="shared" si="29"/>
        <v>0</v>
      </c>
      <c r="J56" s="239">
        <f t="shared" si="29"/>
        <v>0</v>
      </c>
      <c r="K56" s="239">
        <f t="shared" si="29"/>
        <v>0</v>
      </c>
      <c r="L56" s="239">
        <f t="shared" si="29"/>
        <v>0</v>
      </c>
      <c r="M56" s="239">
        <f t="shared" si="29"/>
        <v>0</v>
      </c>
      <c r="N56" s="239">
        <f t="shared" si="29"/>
        <v>0</v>
      </c>
      <c r="O56" s="239">
        <f t="shared" si="29"/>
        <v>0</v>
      </c>
      <c r="P56" s="239">
        <f t="shared" si="29"/>
        <v>0</v>
      </c>
      <c r="Q56" s="239">
        <f t="shared" si="29"/>
        <v>0</v>
      </c>
      <c r="R56" s="239">
        <f t="shared" si="29"/>
        <v>0</v>
      </c>
      <c r="S56" s="239">
        <f t="shared" si="29"/>
        <v>0</v>
      </c>
      <c r="T56" s="226">
        <f t="shared" si="24"/>
        <v>0</v>
      </c>
    </row>
    <row r="57" spans="1:20">
      <c r="A57" s="356"/>
      <c r="B57" s="356"/>
      <c r="C57" s="352" t="s">
        <v>548</v>
      </c>
      <c r="D57" s="352"/>
      <c r="E57" s="240">
        <f t="shared" ref="E57:S57" si="30">IF(E56&lt;=8000000,E56,8000000)</f>
        <v>0</v>
      </c>
      <c r="F57" s="240">
        <f t="shared" si="30"/>
        <v>0</v>
      </c>
      <c r="G57" s="240">
        <f t="shared" si="30"/>
        <v>0</v>
      </c>
      <c r="H57" s="240">
        <f t="shared" si="30"/>
        <v>0</v>
      </c>
      <c r="I57" s="240">
        <f t="shared" si="30"/>
        <v>0</v>
      </c>
      <c r="J57" s="240">
        <f t="shared" si="30"/>
        <v>0</v>
      </c>
      <c r="K57" s="240">
        <f t="shared" si="30"/>
        <v>0</v>
      </c>
      <c r="L57" s="240">
        <f t="shared" si="30"/>
        <v>0</v>
      </c>
      <c r="M57" s="240">
        <f t="shared" si="30"/>
        <v>0</v>
      </c>
      <c r="N57" s="240">
        <f t="shared" si="30"/>
        <v>0</v>
      </c>
      <c r="O57" s="240">
        <f t="shared" si="30"/>
        <v>0</v>
      </c>
      <c r="P57" s="240">
        <f t="shared" si="30"/>
        <v>0</v>
      </c>
      <c r="Q57" s="240">
        <f t="shared" si="30"/>
        <v>0</v>
      </c>
      <c r="R57" s="240">
        <f t="shared" si="30"/>
        <v>0</v>
      </c>
      <c r="S57" s="240">
        <f t="shared" si="30"/>
        <v>0</v>
      </c>
      <c r="T57" s="226">
        <f t="shared" si="24"/>
        <v>0</v>
      </c>
    </row>
    <row r="58" spans="1:20" ht="42.75" customHeight="1">
      <c r="A58" s="356"/>
      <c r="B58" s="356"/>
      <c r="C58" s="351" t="s">
        <v>549</v>
      </c>
      <c r="D58" s="352"/>
      <c r="E58" s="241">
        <f t="shared" ref="E58:S58" si="31">E56-E57</f>
        <v>0</v>
      </c>
      <c r="F58" s="241">
        <f t="shared" si="31"/>
        <v>0</v>
      </c>
      <c r="G58" s="241">
        <f t="shared" si="31"/>
        <v>0</v>
      </c>
      <c r="H58" s="241">
        <f t="shared" si="31"/>
        <v>0</v>
      </c>
      <c r="I58" s="241">
        <f t="shared" si="31"/>
        <v>0</v>
      </c>
      <c r="J58" s="241">
        <f t="shared" si="31"/>
        <v>0</v>
      </c>
      <c r="K58" s="241">
        <f t="shared" si="31"/>
        <v>0</v>
      </c>
      <c r="L58" s="241">
        <f t="shared" si="31"/>
        <v>0</v>
      </c>
      <c r="M58" s="241">
        <f t="shared" si="31"/>
        <v>0</v>
      </c>
      <c r="N58" s="241">
        <f t="shared" si="31"/>
        <v>0</v>
      </c>
      <c r="O58" s="241">
        <f t="shared" si="31"/>
        <v>0</v>
      </c>
      <c r="P58" s="241">
        <f t="shared" si="31"/>
        <v>0</v>
      </c>
      <c r="Q58" s="241">
        <f t="shared" si="31"/>
        <v>0</v>
      </c>
      <c r="R58" s="241">
        <f t="shared" si="31"/>
        <v>0</v>
      </c>
      <c r="S58" s="241">
        <f t="shared" si="31"/>
        <v>0</v>
      </c>
      <c r="T58" s="226">
        <f t="shared" si="24"/>
        <v>0</v>
      </c>
    </row>
    <row r="59" spans="1:20">
      <c r="A59" s="356"/>
      <c r="B59" s="242" t="s">
        <v>550</v>
      </c>
      <c r="C59" s="242"/>
      <c r="D59" s="242"/>
      <c r="E59" s="237"/>
      <c r="F59" s="237"/>
      <c r="G59" s="237"/>
      <c r="H59" s="237"/>
      <c r="I59" s="237"/>
      <c r="J59" s="237"/>
      <c r="K59" s="237"/>
      <c r="L59" s="237"/>
      <c r="M59" s="237"/>
      <c r="N59" s="237"/>
      <c r="O59" s="237"/>
      <c r="P59" s="237"/>
      <c r="Q59" s="237"/>
      <c r="R59" s="237"/>
      <c r="S59" s="237"/>
      <c r="T59" s="226">
        <f t="shared" si="24"/>
        <v>0</v>
      </c>
    </row>
    <row r="60" spans="1:20">
      <c r="A60" s="356"/>
      <c r="B60" s="357" t="s">
        <v>551</v>
      </c>
      <c r="C60" s="351" t="s">
        <v>552</v>
      </c>
      <c r="D60" s="352"/>
      <c r="E60" s="237"/>
      <c r="F60" s="237"/>
      <c r="G60" s="237"/>
      <c r="H60" s="237"/>
      <c r="I60" s="237"/>
      <c r="J60" s="237"/>
      <c r="K60" s="237"/>
      <c r="L60" s="237"/>
      <c r="M60" s="237"/>
      <c r="N60" s="237"/>
      <c r="O60" s="237"/>
      <c r="P60" s="237"/>
      <c r="Q60" s="237"/>
      <c r="R60" s="237"/>
      <c r="S60" s="237"/>
      <c r="T60" s="226">
        <f t="shared" si="24"/>
        <v>0</v>
      </c>
    </row>
    <row r="61" spans="1:20">
      <c r="A61" s="356"/>
      <c r="B61" s="356"/>
      <c r="C61" s="351" t="s">
        <v>553</v>
      </c>
      <c r="D61" s="352"/>
      <c r="E61" s="237"/>
      <c r="F61" s="237"/>
      <c r="G61" s="237"/>
      <c r="H61" s="237"/>
      <c r="I61" s="237"/>
      <c r="J61" s="237"/>
      <c r="K61" s="237"/>
      <c r="L61" s="237"/>
      <c r="M61" s="237"/>
      <c r="N61" s="237"/>
      <c r="O61" s="237"/>
      <c r="P61" s="237"/>
      <c r="Q61" s="237"/>
      <c r="R61" s="237"/>
      <c r="S61" s="237"/>
      <c r="T61" s="226">
        <f t="shared" si="24"/>
        <v>0</v>
      </c>
    </row>
    <row r="62" spans="1:20">
      <c r="A62" s="356"/>
      <c r="B62" s="356"/>
      <c r="C62" s="351" t="s">
        <v>554</v>
      </c>
      <c r="D62" s="352"/>
      <c r="E62" s="237"/>
      <c r="F62" s="237"/>
      <c r="G62" s="237"/>
      <c r="H62" s="237"/>
      <c r="I62" s="237"/>
      <c r="J62" s="237"/>
      <c r="K62" s="237"/>
      <c r="L62" s="237"/>
      <c r="M62" s="237"/>
      <c r="N62" s="237"/>
      <c r="O62" s="237"/>
      <c r="P62" s="237"/>
      <c r="Q62" s="237"/>
      <c r="R62" s="237"/>
      <c r="S62" s="237"/>
      <c r="T62" s="226">
        <f t="shared" si="24"/>
        <v>0</v>
      </c>
    </row>
    <row r="63" spans="1:20">
      <c r="A63" s="356"/>
      <c r="B63" s="356"/>
      <c r="C63" s="351" t="s">
        <v>555</v>
      </c>
      <c r="D63" s="352"/>
      <c r="E63" s="237"/>
      <c r="F63" s="237"/>
      <c r="G63" s="237"/>
      <c r="H63" s="237"/>
      <c r="I63" s="237"/>
      <c r="J63" s="237"/>
      <c r="K63" s="237"/>
      <c r="L63" s="237"/>
      <c r="M63" s="237"/>
      <c r="N63" s="237"/>
      <c r="O63" s="237"/>
      <c r="P63" s="237"/>
      <c r="Q63" s="237"/>
      <c r="R63" s="237"/>
      <c r="S63" s="237"/>
      <c r="T63" s="226">
        <f t="shared" si="24"/>
        <v>0</v>
      </c>
    </row>
    <row r="65" spans="12:18">
      <c r="L65" s="243">
        <v>42542</v>
      </c>
      <c r="M65" s="224" t="s">
        <v>556</v>
      </c>
      <c r="N65" s="224">
        <v>4545454</v>
      </c>
    </row>
    <row r="66" spans="12:18">
      <c r="M66" s="224" t="s">
        <v>557</v>
      </c>
      <c r="N66" s="224">
        <v>454546</v>
      </c>
    </row>
    <row r="68" spans="12:18">
      <c r="L68" s="224" t="s">
        <v>558</v>
      </c>
      <c r="M68" s="224" t="s">
        <v>559</v>
      </c>
      <c r="N68" s="224">
        <f>SUM(N65:N66)</f>
        <v>5000000</v>
      </c>
      <c r="P68" s="224" t="s">
        <v>560</v>
      </c>
      <c r="Q68" s="224" t="s">
        <v>561</v>
      </c>
      <c r="R68" s="224">
        <v>32940780</v>
      </c>
    </row>
    <row r="69" spans="12:18">
      <c r="M69" s="224" t="s">
        <v>562</v>
      </c>
      <c r="N69" s="224">
        <v>32939780</v>
      </c>
      <c r="Q69" s="224" t="s">
        <v>563</v>
      </c>
      <c r="R69" s="224">
        <f>N66</f>
        <v>454546</v>
      </c>
    </row>
    <row r="70" spans="12:18">
      <c r="Q70" s="224" t="s">
        <v>564</v>
      </c>
      <c r="R70" s="224">
        <v>4544454</v>
      </c>
    </row>
    <row r="71" spans="12:18" ht="17.25" thickBot="1">
      <c r="N71" s="244">
        <f>SUM(N68:N70)</f>
        <v>37939780</v>
      </c>
      <c r="R71" s="244">
        <f>SUM(R68:R70)</f>
        <v>37939780</v>
      </c>
    </row>
    <row r="72" spans="12:18" ht="17.25" thickTop="1"/>
  </sheetData>
  <mergeCells count="59">
    <mergeCell ref="A10:D10"/>
    <mergeCell ref="A4:D4"/>
    <mergeCell ref="A5:D5"/>
    <mergeCell ref="A6:D6"/>
    <mergeCell ref="A7:D7"/>
    <mergeCell ref="A8:D8"/>
    <mergeCell ref="A23:D23"/>
    <mergeCell ref="A12:B13"/>
    <mergeCell ref="C12:D12"/>
    <mergeCell ref="C13:D13"/>
    <mergeCell ref="A14:D14"/>
    <mergeCell ref="A15:D15"/>
    <mergeCell ref="A17:D17"/>
    <mergeCell ref="A18:D18"/>
    <mergeCell ref="A19:D19"/>
    <mergeCell ref="A20:D20"/>
    <mergeCell ref="A21:D21"/>
    <mergeCell ref="A22:D22"/>
    <mergeCell ref="A24:D24"/>
    <mergeCell ref="A25:D25"/>
    <mergeCell ref="A27:B35"/>
    <mergeCell ref="C27:D27"/>
    <mergeCell ref="C28:D28"/>
    <mergeCell ref="C29:D29"/>
    <mergeCell ref="C30:D30"/>
    <mergeCell ref="C31:D31"/>
    <mergeCell ref="C32:D32"/>
    <mergeCell ref="C33:D33"/>
    <mergeCell ref="C34:D34"/>
    <mergeCell ref="C35:D35"/>
    <mergeCell ref="A36:B44"/>
    <mergeCell ref="C36:C38"/>
    <mergeCell ref="C39:C41"/>
    <mergeCell ref="C42:D42"/>
    <mergeCell ref="C43:D43"/>
    <mergeCell ref="C44:D44"/>
    <mergeCell ref="C45:D45"/>
    <mergeCell ref="A46:B50"/>
    <mergeCell ref="C46:D46"/>
    <mergeCell ref="C47:D47"/>
    <mergeCell ref="C48:D48"/>
    <mergeCell ref="C49:D49"/>
    <mergeCell ref="C50:D50"/>
    <mergeCell ref="C62:D62"/>
    <mergeCell ref="C63:D63"/>
    <mergeCell ref="A16:D16"/>
    <mergeCell ref="A11:D11"/>
    <mergeCell ref="A9:D9"/>
    <mergeCell ref="A51:A63"/>
    <mergeCell ref="B51:B58"/>
    <mergeCell ref="C51:D51"/>
    <mergeCell ref="C52:C55"/>
    <mergeCell ref="C56:D56"/>
    <mergeCell ref="C57:D57"/>
    <mergeCell ref="C58:D58"/>
    <mergeCell ref="B60:B63"/>
    <mergeCell ref="C60:D60"/>
    <mergeCell ref="C61:D61"/>
    <mergeCell ref="A45:B45"/>
  </mergeCells>
  <phoneticPr fontId="51" type="noConversion"/>
  <conditionalFormatting sqref="E10:T11 E12:S12">
    <cfRule type="cellIs" dxfId="41" priority="7" operator="greaterThan">
      <formula>42369</formula>
    </cfRule>
  </conditionalFormatting>
  <conditionalFormatting sqref="E8:XFD9">
    <cfRule type="cellIs" dxfId="40" priority="5" operator="equal">
      <formula>"렌트"</formula>
    </cfRule>
    <cfRule type="cellIs" dxfId="39" priority="6" operator="equal">
      <formula>"리스"</formula>
    </cfRule>
  </conditionalFormatting>
  <conditionalFormatting sqref="E20:XFD20">
    <cfRule type="cellIs" dxfId="38" priority="4" operator="equal">
      <formula>"부"</formula>
    </cfRule>
  </conditionalFormatting>
  <conditionalFormatting sqref="E45:S45">
    <cfRule type="cellIs" dxfId="37" priority="2" operator="equal">
      <formula>TRUE</formula>
    </cfRule>
    <cfRule type="cellIs" dxfId="36" priority="3" operator="equal">
      <formula>FALSE</formula>
    </cfRule>
  </conditionalFormatting>
  <conditionalFormatting sqref="E8:S9">
    <cfRule type="cellIs" dxfId="35" priority="1" operator="equal">
      <formula>"자가"</formula>
    </cfRule>
  </conditionalFormatting>
  <hyperlinks>
    <hyperlink ref="U4" r:id="rId1" xr:uid="{5C9E5F76-4DCB-4907-96E4-14C99EEA8195}"/>
  </hyperlinks>
  <pageMargins left="0.7" right="0.7" top="0.75" bottom="0.75" header="0.3" footer="0.3"/>
  <pageSetup paperSize="9" orientation="portrait" verticalDpi="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4"/>
  <sheetViews>
    <sheetView showGridLines="0" workbookViewId="0">
      <selection activeCell="K20" sqref="K20:N20"/>
    </sheetView>
  </sheetViews>
  <sheetFormatPr defaultColWidth="3.75" defaultRowHeight="16.5"/>
  <cols>
    <col min="11" max="30" width="3.625" customWidth="1"/>
    <col min="31" max="34" width="4.125" customWidth="1"/>
  </cols>
  <sheetData>
    <row r="1" spans="1:36">
      <c r="A1" t="s">
        <v>62</v>
      </c>
      <c r="AJ1" t="s">
        <v>89</v>
      </c>
    </row>
    <row r="2" spans="1:36">
      <c r="A2" s="59" t="s">
        <v>289</v>
      </c>
      <c r="L2" s="55" t="s">
        <v>290</v>
      </c>
    </row>
    <row r="3" spans="1:36">
      <c r="A3" s="412" t="s">
        <v>63</v>
      </c>
      <c r="B3" s="413"/>
      <c r="C3" s="413"/>
      <c r="D3" s="414"/>
      <c r="E3" s="419">
        <v>43831</v>
      </c>
      <c r="F3" s="420"/>
      <c r="G3" s="420"/>
      <c r="H3" s="421"/>
      <c r="I3" s="410" t="s">
        <v>427</v>
      </c>
      <c r="J3" s="411"/>
      <c r="K3" s="411"/>
      <c r="L3" s="411"/>
      <c r="M3" s="411"/>
      <c r="N3" s="411"/>
      <c r="O3" s="411"/>
      <c r="P3" s="411"/>
      <c r="Q3" s="411"/>
      <c r="R3" s="411"/>
      <c r="S3" s="411"/>
      <c r="T3" s="411"/>
      <c r="U3" s="411"/>
      <c r="V3" s="411"/>
      <c r="W3" s="411"/>
      <c r="X3" s="393" t="s">
        <v>65</v>
      </c>
      <c r="Y3" s="393"/>
      <c r="Z3" s="393"/>
      <c r="AA3" s="393"/>
      <c r="AB3" s="393"/>
      <c r="AC3" s="422" t="s">
        <v>200</v>
      </c>
      <c r="AD3" s="422"/>
      <c r="AE3" s="422"/>
      <c r="AF3" s="422"/>
      <c r="AG3" s="422"/>
      <c r="AH3" s="422"/>
      <c r="AJ3" t="s">
        <v>90</v>
      </c>
    </row>
    <row r="4" spans="1:36" ht="6.75" customHeight="1">
      <c r="A4" s="415"/>
      <c r="B4" s="416"/>
      <c r="C4" s="416"/>
      <c r="D4" s="399"/>
      <c r="E4" s="415" t="s">
        <v>25</v>
      </c>
      <c r="F4" s="416"/>
      <c r="G4" s="416"/>
      <c r="H4" s="399"/>
      <c r="I4" s="411"/>
      <c r="J4" s="411"/>
      <c r="K4" s="411"/>
      <c r="L4" s="411"/>
      <c r="M4" s="411"/>
      <c r="N4" s="411"/>
      <c r="O4" s="411"/>
      <c r="P4" s="411"/>
      <c r="Q4" s="411"/>
      <c r="R4" s="411"/>
      <c r="S4" s="411"/>
      <c r="T4" s="411"/>
      <c r="U4" s="411"/>
      <c r="V4" s="411"/>
      <c r="W4" s="411"/>
      <c r="X4" s="393"/>
      <c r="Y4" s="393"/>
      <c r="Z4" s="393"/>
      <c r="AA4" s="393"/>
      <c r="AB4" s="393"/>
      <c r="AC4" s="422"/>
      <c r="AD4" s="422"/>
      <c r="AE4" s="422"/>
      <c r="AF4" s="422"/>
      <c r="AG4" s="422"/>
      <c r="AH4" s="422"/>
    </row>
    <row r="5" spans="1:36" ht="6.75" customHeight="1">
      <c r="A5" s="415"/>
      <c r="B5" s="416"/>
      <c r="C5" s="416"/>
      <c r="D5" s="399"/>
      <c r="E5" s="415"/>
      <c r="F5" s="416"/>
      <c r="G5" s="416"/>
      <c r="H5" s="399"/>
      <c r="I5" s="411"/>
      <c r="J5" s="411"/>
      <c r="K5" s="411"/>
      <c r="L5" s="411"/>
      <c r="M5" s="411"/>
      <c r="N5" s="411"/>
      <c r="O5" s="411"/>
      <c r="P5" s="411"/>
      <c r="Q5" s="411"/>
      <c r="R5" s="411"/>
      <c r="S5" s="411"/>
      <c r="T5" s="411"/>
      <c r="U5" s="411"/>
      <c r="V5" s="411"/>
      <c r="W5" s="411"/>
      <c r="X5" s="393" t="s">
        <v>64</v>
      </c>
      <c r="Y5" s="393"/>
      <c r="Z5" s="393"/>
      <c r="AA5" s="393"/>
      <c r="AB5" s="393"/>
      <c r="AC5" s="427">
        <v>3128512345</v>
      </c>
      <c r="AD5" s="427"/>
      <c r="AE5" s="427"/>
      <c r="AF5" s="427"/>
      <c r="AG5" s="427"/>
      <c r="AH5" s="427"/>
    </row>
    <row r="6" spans="1:36">
      <c r="A6" s="417"/>
      <c r="B6" s="418"/>
      <c r="C6" s="418"/>
      <c r="D6" s="400"/>
      <c r="E6" s="424">
        <f>EOMONTH(E3,11)</f>
        <v>44196</v>
      </c>
      <c r="F6" s="425"/>
      <c r="G6" s="425"/>
      <c r="H6" s="426"/>
      <c r="I6" s="411"/>
      <c r="J6" s="411"/>
      <c r="K6" s="411"/>
      <c r="L6" s="411"/>
      <c r="M6" s="411"/>
      <c r="N6" s="411"/>
      <c r="O6" s="411"/>
      <c r="P6" s="411"/>
      <c r="Q6" s="411"/>
      <c r="R6" s="411"/>
      <c r="S6" s="411"/>
      <c r="T6" s="411"/>
      <c r="U6" s="411"/>
      <c r="V6" s="411"/>
      <c r="W6" s="411"/>
      <c r="X6" s="393"/>
      <c r="Y6" s="393"/>
      <c r="Z6" s="393"/>
      <c r="AA6" s="393"/>
      <c r="AB6" s="393"/>
      <c r="AC6" s="427"/>
      <c r="AD6" s="427"/>
      <c r="AE6" s="427"/>
      <c r="AF6" s="427"/>
      <c r="AG6" s="427"/>
      <c r="AH6" s="427"/>
      <c r="AJ6" t="s">
        <v>91</v>
      </c>
    </row>
    <row r="7" spans="1:36" ht="6.75" customHeight="1"/>
    <row r="8" spans="1:36">
      <c r="A8" t="s">
        <v>66</v>
      </c>
      <c r="G8" s="429" t="s">
        <v>141</v>
      </c>
      <c r="H8" s="430"/>
      <c r="I8" s="431"/>
      <c r="J8" s="441" t="s">
        <v>199</v>
      </c>
      <c r="K8" s="430"/>
      <c r="L8" s="431"/>
      <c r="M8" s="429" t="s">
        <v>134</v>
      </c>
      <c r="N8" s="430"/>
      <c r="O8" s="430"/>
      <c r="P8" s="430"/>
      <c r="Q8" s="430"/>
      <c r="R8" s="430"/>
      <c r="S8" s="430"/>
      <c r="T8" s="430"/>
      <c r="U8" s="430"/>
      <c r="V8" s="430"/>
      <c r="W8" s="430"/>
      <c r="X8" s="431"/>
      <c r="Y8" s="429" t="s">
        <v>140</v>
      </c>
      <c r="Z8" s="430"/>
      <c r="AA8" s="430"/>
      <c r="AB8" s="430"/>
      <c r="AC8" s="430"/>
      <c r="AD8" s="431"/>
      <c r="AE8" s="429"/>
      <c r="AF8" s="430"/>
      <c r="AG8" s="430"/>
      <c r="AH8" s="431"/>
      <c r="AJ8" t="s">
        <v>92</v>
      </c>
    </row>
    <row r="9" spans="1:36">
      <c r="A9" s="393" t="s">
        <v>201</v>
      </c>
      <c r="B9" s="393"/>
      <c r="C9" s="393"/>
      <c r="D9" s="393"/>
      <c r="E9" s="393"/>
      <c r="F9" s="393"/>
      <c r="G9" s="393" t="s">
        <v>67</v>
      </c>
      <c r="H9" s="393"/>
      <c r="I9" s="393"/>
      <c r="J9" s="393"/>
      <c r="K9" s="393"/>
      <c r="L9" s="393"/>
      <c r="M9" s="429" t="s">
        <v>84</v>
      </c>
      <c r="N9" s="430"/>
      <c r="O9" s="430"/>
      <c r="P9" s="430"/>
      <c r="Q9" s="430"/>
      <c r="R9" s="431"/>
      <c r="S9" s="429" t="s">
        <v>135</v>
      </c>
      <c r="T9" s="430"/>
      <c r="U9" s="430"/>
      <c r="V9" s="430"/>
      <c r="W9" s="430"/>
      <c r="X9" s="431"/>
      <c r="Y9" s="457" t="s">
        <v>138</v>
      </c>
      <c r="Z9" s="458"/>
      <c r="AA9" s="459"/>
      <c r="AB9" s="457" t="s">
        <v>139</v>
      </c>
      <c r="AC9" s="458"/>
      <c r="AD9" s="459"/>
      <c r="AE9" s="429" t="s">
        <v>136</v>
      </c>
      <c r="AF9" s="430"/>
      <c r="AG9" s="430"/>
      <c r="AH9" s="431"/>
    </row>
    <row r="10" spans="1:36" ht="20.25" customHeight="1">
      <c r="A10" s="422" t="s">
        <v>202</v>
      </c>
      <c r="B10" s="422"/>
      <c r="C10" s="422"/>
      <c r="D10" s="422"/>
      <c r="E10" s="422"/>
      <c r="F10" s="422"/>
      <c r="G10" s="392" t="s">
        <v>81</v>
      </c>
      <c r="H10" s="392"/>
      <c r="I10" s="392"/>
      <c r="J10" s="392"/>
      <c r="K10" s="392"/>
      <c r="L10" s="392"/>
      <c r="M10" s="432">
        <v>43922</v>
      </c>
      <c r="N10" s="433"/>
      <c r="O10" s="433"/>
      <c r="P10" s="433"/>
      <c r="Q10" s="433"/>
      <c r="R10" s="434"/>
      <c r="S10" s="432">
        <f>M10+365</f>
        <v>44287</v>
      </c>
      <c r="T10" s="433"/>
      <c r="U10" s="433"/>
      <c r="V10" s="433"/>
      <c r="W10" s="433"/>
      <c r="X10" s="434"/>
      <c r="Y10" s="432">
        <v>44177</v>
      </c>
      <c r="Z10" s="433"/>
      <c r="AA10" s="434"/>
      <c r="AB10" s="432">
        <v>46003</v>
      </c>
      <c r="AC10" s="433"/>
      <c r="AD10" s="434"/>
      <c r="AE10" s="454" t="s">
        <v>142</v>
      </c>
      <c r="AF10" s="455"/>
      <c r="AG10" s="455"/>
      <c r="AH10" s="456"/>
    </row>
    <row r="11" spans="1:36" ht="6.75" customHeight="1">
      <c r="Y11" s="442" t="s">
        <v>197</v>
      </c>
      <c r="Z11" s="443"/>
      <c r="AA11" s="444"/>
      <c r="AB11" s="448" t="s">
        <v>198</v>
      </c>
      <c r="AC11" s="449"/>
      <c r="AD11" s="450"/>
      <c r="AE11" s="435">
        <v>2000000</v>
      </c>
      <c r="AF11" s="436"/>
      <c r="AG11" s="436"/>
      <c r="AH11" s="437"/>
    </row>
    <row r="12" spans="1:36">
      <c r="A12" t="s">
        <v>68</v>
      </c>
      <c r="Y12" s="445"/>
      <c r="Z12" s="446"/>
      <c r="AA12" s="447"/>
      <c r="AB12" s="451"/>
      <c r="AC12" s="452"/>
      <c r="AD12" s="453"/>
      <c r="AE12" s="438"/>
      <c r="AF12" s="439"/>
      <c r="AG12" s="439"/>
      <c r="AH12" s="440"/>
    </row>
    <row r="13" spans="1:36" ht="16.5" customHeight="1">
      <c r="A13" s="401" t="s">
        <v>69</v>
      </c>
      <c r="B13" s="402"/>
      <c r="C13" s="403"/>
      <c r="D13" s="398" t="s">
        <v>70</v>
      </c>
      <c r="E13" s="393" t="s">
        <v>79</v>
      </c>
      <c r="F13" s="393"/>
      <c r="G13" s="393"/>
      <c r="H13" s="393"/>
      <c r="I13" s="393"/>
      <c r="J13" s="393"/>
      <c r="K13" s="393" t="s">
        <v>80</v>
      </c>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row>
    <row r="14" spans="1:36" ht="16.5" customHeight="1">
      <c r="A14" s="404"/>
      <c r="B14" s="405"/>
      <c r="C14" s="406"/>
      <c r="D14" s="399"/>
      <c r="E14" s="423" t="s">
        <v>71</v>
      </c>
      <c r="F14" s="393"/>
      <c r="G14" s="393"/>
      <c r="H14" s="393" t="s">
        <v>72</v>
      </c>
      <c r="I14" s="393"/>
      <c r="J14" s="393"/>
      <c r="K14" s="394" t="s">
        <v>75</v>
      </c>
      <c r="L14" s="394"/>
      <c r="M14" s="394"/>
      <c r="N14" s="394"/>
      <c r="O14" s="394" t="s">
        <v>73</v>
      </c>
      <c r="P14" s="394"/>
      <c r="Q14" s="394"/>
      <c r="R14" s="394"/>
      <c r="S14" s="394" t="s">
        <v>74</v>
      </c>
      <c r="T14" s="394"/>
      <c r="U14" s="394"/>
      <c r="V14" s="394"/>
      <c r="W14" s="394" t="s">
        <v>76</v>
      </c>
      <c r="X14" s="394"/>
      <c r="Y14" s="394"/>
      <c r="Z14" s="394"/>
      <c r="AA14" s="394"/>
      <c r="AB14" s="394"/>
      <c r="AC14" s="394"/>
      <c r="AD14" s="394"/>
      <c r="AE14" s="394" t="s">
        <v>93</v>
      </c>
      <c r="AF14" s="428"/>
      <c r="AG14" s="428"/>
      <c r="AH14" s="428"/>
      <c r="AJ14" s="55" t="s">
        <v>281</v>
      </c>
    </row>
    <row r="15" spans="1:36">
      <c r="A15" s="407"/>
      <c r="B15" s="408"/>
      <c r="C15" s="409"/>
      <c r="D15" s="400"/>
      <c r="E15" s="393"/>
      <c r="F15" s="393"/>
      <c r="G15" s="393"/>
      <c r="H15" s="393"/>
      <c r="I15" s="393"/>
      <c r="J15" s="393"/>
      <c r="K15" s="394"/>
      <c r="L15" s="394"/>
      <c r="M15" s="394"/>
      <c r="N15" s="394"/>
      <c r="O15" s="394"/>
      <c r="P15" s="394"/>
      <c r="Q15" s="394"/>
      <c r="R15" s="394"/>
      <c r="S15" s="394"/>
      <c r="T15" s="394"/>
      <c r="U15" s="394"/>
      <c r="V15" s="394"/>
      <c r="W15" s="394" t="s">
        <v>77</v>
      </c>
      <c r="X15" s="394"/>
      <c r="Y15" s="394"/>
      <c r="Z15" s="394"/>
      <c r="AA15" s="394" t="s">
        <v>78</v>
      </c>
      <c r="AB15" s="394"/>
      <c r="AC15" s="394"/>
      <c r="AD15" s="394"/>
      <c r="AE15" s="428"/>
      <c r="AF15" s="428"/>
      <c r="AG15" s="428"/>
      <c r="AH15" s="428"/>
      <c r="AJ15" s="55" t="s">
        <v>288</v>
      </c>
    </row>
    <row r="16" spans="1:36">
      <c r="A16" s="395">
        <v>42461</v>
      </c>
      <c r="B16" s="396"/>
      <c r="C16" s="397"/>
      <c r="D16" s="11" t="str">
        <f>IF(A16="","",TEXT(A16,"aaa"))</f>
        <v>금</v>
      </c>
      <c r="E16" s="392" t="s">
        <v>82</v>
      </c>
      <c r="F16" s="392"/>
      <c r="G16" s="392"/>
      <c r="H16" s="392" t="s">
        <v>83</v>
      </c>
      <c r="I16" s="392"/>
      <c r="J16" s="392"/>
      <c r="K16" s="373">
        <v>20917</v>
      </c>
      <c r="L16" s="373"/>
      <c r="M16" s="373"/>
      <c r="N16" s="373"/>
      <c r="O16" s="373">
        <v>20934</v>
      </c>
      <c r="P16" s="373"/>
      <c r="Q16" s="373"/>
      <c r="R16" s="373"/>
      <c r="S16" s="374">
        <f>O16-K16</f>
        <v>17</v>
      </c>
      <c r="T16" s="374"/>
      <c r="U16" s="374"/>
      <c r="V16" s="374"/>
      <c r="W16" s="373">
        <v>2</v>
      </c>
      <c r="X16" s="373"/>
      <c r="Y16" s="373"/>
      <c r="Z16" s="373"/>
      <c r="AA16" s="375">
        <f>S16-W16</f>
        <v>15</v>
      </c>
      <c r="AB16" s="375"/>
      <c r="AC16" s="375"/>
      <c r="AD16" s="375"/>
      <c r="AE16" s="372" t="s">
        <v>85</v>
      </c>
      <c r="AF16" s="372"/>
      <c r="AG16" s="372"/>
      <c r="AH16" s="372"/>
      <c r="AJ16" t="s">
        <v>94</v>
      </c>
    </row>
    <row r="17" spans="1:36">
      <c r="A17" s="395"/>
      <c r="B17" s="396"/>
      <c r="C17" s="397"/>
      <c r="D17" s="11" t="str">
        <f t="shared" ref="D17:D31" si="0">TEXT(A17,"aaa")</f>
        <v>토</v>
      </c>
      <c r="E17" s="392"/>
      <c r="F17" s="392"/>
      <c r="G17" s="392"/>
      <c r="H17" s="392"/>
      <c r="I17" s="392"/>
      <c r="J17" s="392"/>
      <c r="K17" s="373"/>
      <c r="L17" s="373"/>
      <c r="M17" s="373"/>
      <c r="N17" s="373"/>
      <c r="O17" s="373"/>
      <c r="P17" s="373"/>
      <c r="Q17" s="373"/>
      <c r="R17" s="373"/>
      <c r="S17" s="374">
        <f t="shared" ref="S17:S31" si="1">O17-K17</f>
        <v>0</v>
      </c>
      <c r="T17" s="374"/>
      <c r="U17" s="374"/>
      <c r="V17" s="374"/>
      <c r="W17" s="373"/>
      <c r="X17" s="373"/>
      <c r="Y17" s="373"/>
      <c r="Z17" s="373"/>
      <c r="AA17" s="375"/>
      <c r="AB17" s="375"/>
      <c r="AC17" s="375"/>
      <c r="AD17" s="375"/>
      <c r="AE17" s="372"/>
      <c r="AF17" s="372"/>
      <c r="AG17" s="372"/>
      <c r="AH17" s="372"/>
    </row>
    <row r="18" spans="1:36">
      <c r="A18" s="395"/>
      <c r="B18" s="396"/>
      <c r="C18" s="397"/>
      <c r="D18" s="11" t="str">
        <f t="shared" si="0"/>
        <v>토</v>
      </c>
      <c r="E18" s="392"/>
      <c r="F18" s="392"/>
      <c r="G18" s="392"/>
      <c r="H18" s="392"/>
      <c r="I18" s="392"/>
      <c r="J18" s="392"/>
      <c r="K18" s="373"/>
      <c r="L18" s="373"/>
      <c r="M18" s="373"/>
      <c r="N18" s="373"/>
      <c r="O18" s="373"/>
      <c r="P18" s="373"/>
      <c r="Q18" s="373"/>
      <c r="R18" s="373"/>
      <c r="S18" s="374">
        <f t="shared" si="1"/>
        <v>0</v>
      </c>
      <c r="T18" s="374"/>
      <c r="U18" s="374"/>
      <c r="V18" s="374"/>
      <c r="W18" s="373"/>
      <c r="X18" s="373"/>
      <c r="Y18" s="373"/>
      <c r="Z18" s="373"/>
      <c r="AA18" s="375"/>
      <c r="AB18" s="375"/>
      <c r="AC18" s="375"/>
      <c r="AD18" s="375"/>
      <c r="AE18" s="372"/>
      <c r="AF18" s="372"/>
      <c r="AG18" s="372"/>
      <c r="AH18" s="372"/>
      <c r="AJ18" s="24" t="s">
        <v>137</v>
      </c>
    </row>
    <row r="19" spans="1:36">
      <c r="A19" s="395"/>
      <c r="B19" s="396"/>
      <c r="C19" s="397"/>
      <c r="D19" s="11" t="str">
        <f t="shared" si="0"/>
        <v>토</v>
      </c>
      <c r="E19" s="392"/>
      <c r="F19" s="392"/>
      <c r="G19" s="392"/>
      <c r="H19" s="392"/>
      <c r="I19" s="392"/>
      <c r="J19" s="392"/>
      <c r="K19" s="373"/>
      <c r="L19" s="373"/>
      <c r="M19" s="373"/>
      <c r="N19" s="373"/>
      <c r="O19" s="373"/>
      <c r="P19" s="373"/>
      <c r="Q19" s="373"/>
      <c r="R19" s="373"/>
      <c r="S19" s="374">
        <f t="shared" si="1"/>
        <v>0</v>
      </c>
      <c r="T19" s="374"/>
      <c r="U19" s="374"/>
      <c r="V19" s="374"/>
      <c r="W19" s="373"/>
      <c r="X19" s="373"/>
      <c r="Y19" s="373"/>
      <c r="Z19" s="373"/>
      <c r="AA19" s="375"/>
      <c r="AB19" s="375"/>
      <c r="AC19" s="375"/>
      <c r="AD19" s="375"/>
      <c r="AE19" s="372"/>
      <c r="AF19" s="372"/>
      <c r="AG19" s="372"/>
      <c r="AH19" s="372"/>
      <c r="AJ19" s="56" t="s">
        <v>212</v>
      </c>
    </row>
    <row r="20" spans="1:36">
      <c r="A20" s="395"/>
      <c r="B20" s="396"/>
      <c r="C20" s="397"/>
      <c r="D20" s="11" t="str">
        <f t="shared" si="0"/>
        <v>토</v>
      </c>
      <c r="E20" s="392"/>
      <c r="F20" s="392"/>
      <c r="G20" s="392"/>
      <c r="H20" s="392"/>
      <c r="I20" s="392"/>
      <c r="J20" s="392"/>
      <c r="K20" s="373"/>
      <c r="L20" s="373"/>
      <c r="M20" s="373"/>
      <c r="N20" s="373"/>
      <c r="O20" s="373"/>
      <c r="P20" s="373"/>
      <c r="Q20" s="373"/>
      <c r="R20" s="373"/>
      <c r="S20" s="374">
        <f t="shared" si="1"/>
        <v>0</v>
      </c>
      <c r="T20" s="374"/>
      <c r="U20" s="374"/>
      <c r="V20" s="374"/>
      <c r="W20" s="373"/>
      <c r="X20" s="373"/>
      <c r="Y20" s="373"/>
      <c r="Z20" s="373"/>
      <c r="AA20" s="375"/>
      <c r="AB20" s="375"/>
      <c r="AC20" s="375"/>
      <c r="AD20" s="375"/>
      <c r="AE20" s="372"/>
      <c r="AF20" s="372"/>
      <c r="AG20" s="372"/>
      <c r="AH20" s="372"/>
      <c r="AJ20" s="56" t="s">
        <v>211</v>
      </c>
    </row>
    <row r="21" spans="1:36">
      <c r="A21" s="395"/>
      <c r="B21" s="396"/>
      <c r="C21" s="397"/>
      <c r="D21" s="11" t="str">
        <f t="shared" si="0"/>
        <v>토</v>
      </c>
      <c r="E21" s="392"/>
      <c r="F21" s="392"/>
      <c r="G21" s="392"/>
      <c r="H21" s="392"/>
      <c r="I21" s="392"/>
      <c r="J21" s="392"/>
      <c r="K21" s="373"/>
      <c r="L21" s="373"/>
      <c r="M21" s="373"/>
      <c r="N21" s="373"/>
      <c r="O21" s="373"/>
      <c r="P21" s="373"/>
      <c r="Q21" s="373"/>
      <c r="R21" s="373"/>
      <c r="S21" s="374">
        <f t="shared" si="1"/>
        <v>0</v>
      </c>
      <c r="T21" s="374"/>
      <c r="U21" s="374"/>
      <c r="V21" s="374"/>
      <c r="W21" s="373"/>
      <c r="X21" s="373"/>
      <c r="Y21" s="373"/>
      <c r="Z21" s="373"/>
      <c r="AA21" s="375"/>
      <c r="AB21" s="375"/>
      <c r="AC21" s="375"/>
      <c r="AD21" s="375"/>
      <c r="AE21" s="372"/>
      <c r="AF21" s="372"/>
      <c r="AG21" s="372"/>
      <c r="AH21" s="372"/>
    </row>
    <row r="22" spans="1:36">
      <c r="A22" s="395"/>
      <c r="B22" s="396"/>
      <c r="C22" s="397"/>
      <c r="D22" s="11" t="str">
        <f t="shared" si="0"/>
        <v>토</v>
      </c>
      <c r="E22" s="392"/>
      <c r="F22" s="392"/>
      <c r="G22" s="392"/>
      <c r="H22" s="392"/>
      <c r="I22" s="392"/>
      <c r="J22" s="392"/>
      <c r="K22" s="373"/>
      <c r="L22" s="373"/>
      <c r="M22" s="373"/>
      <c r="N22" s="373"/>
      <c r="O22" s="373"/>
      <c r="P22" s="373"/>
      <c r="Q22" s="373"/>
      <c r="R22" s="373"/>
      <c r="S22" s="374">
        <f t="shared" si="1"/>
        <v>0</v>
      </c>
      <c r="T22" s="374"/>
      <c r="U22" s="374"/>
      <c r="V22" s="374"/>
      <c r="W22" s="373"/>
      <c r="X22" s="373"/>
      <c r="Y22" s="373"/>
      <c r="Z22" s="373"/>
      <c r="AA22" s="375"/>
      <c r="AB22" s="375"/>
      <c r="AC22" s="375"/>
      <c r="AD22" s="375"/>
      <c r="AE22" s="372"/>
      <c r="AF22" s="372"/>
      <c r="AG22" s="372"/>
      <c r="AH22" s="372"/>
    </row>
    <row r="23" spans="1:36">
      <c r="A23" s="395"/>
      <c r="B23" s="396"/>
      <c r="C23" s="397"/>
      <c r="D23" s="11" t="str">
        <f t="shared" si="0"/>
        <v>토</v>
      </c>
      <c r="E23" s="392"/>
      <c r="F23" s="392"/>
      <c r="G23" s="392"/>
      <c r="H23" s="392"/>
      <c r="I23" s="392"/>
      <c r="J23" s="392"/>
      <c r="K23" s="373"/>
      <c r="L23" s="373"/>
      <c r="M23" s="373"/>
      <c r="N23" s="373"/>
      <c r="O23" s="373"/>
      <c r="P23" s="373"/>
      <c r="Q23" s="373"/>
      <c r="R23" s="373"/>
      <c r="S23" s="374">
        <f t="shared" si="1"/>
        <v>0</v>
      </c>
      <c r="T23" s="374"/>
      <c r="U23" s="374"/>
      <c r="V23" s="374"/>
      <c r="W23" s="373"/>
      <c r="X23" s="373"/>
      <c r="Y23" s="373"/>
      <c r="Z23" s="373"/>
      <c r="AA23" s="375"/>
      <c r="AB23" s="375"/>
      <c r="AC23" s="375"/>
      <c r="AD23" s="375"/>
      <c r="AE23" s="372"/>
      <c r="AF23" s="372"/>
      <c r="AG23" s="372"/>
      <c r="AH23" s="372"/>
    </row>
    <row r="24" spans="1:36">
      <c r="A24" s="395"/>
      <c r="B24" s="396"/>
      <c r="C24" s="397"/>
      <c r="D24" s="11" t="str">
        <f t="shared" si="0"/>
        <v>토</v>
      </c>
      <c r="E24" s="392"/>
      <c r="F24" s="392"/>
      <c r="G24" s="392"/>
      <c r="H24" s="392"/>
      <c r="I24" s="392"/>
      <c r="J24" s="392"/>
      <c r="K24" s="373"/>
      <c r="L24" s="373"/>
      <c r="M24" s="373"/>
      <c r="N24" s="373"/>
      <c r="O24" s="373"/>
      <c r="P24" s="373"/>
      <c r="Q24" s="373"/>
      <c r="R24" s="373"/>
      <c r="S24" s="374">
        <f t="shared" si="1"/>
        <v>0</v>
      </c>
      <c r="T24" s="374"/>
      <c r="U24" s="374"/>
      <c r="V24" s="374"/>
      <c r="W24" s="373"/>
      <c r="X24" s="373"/>
      <c r="Y24" s="373"/>
      <c r="Z24" s="373"/>
      <c r="AA24" s="375"/>
      <c r="AB24" s="375"/>
      <c r="AC24" s="375"/>
      <c r="AD24" s="375"/>
      <c r="AE24" s="372"/>
      <c r="AF24" s="372"/>
      <c r="AG24" s="372"/>
      <c r="AH24" s="372"/>
      <c r="AJ24" s="56" t="s">
        <v>282</v>
      </c>
    </row>
    <row r="25" spans="1:36">
      <c r="A25" s="395"/>
      <c r="B25" s="396"/>
      <c r="C25" s="397"/>
      <c r="D25" s="11" t="str">
        <f t="shared" si="0"/>
        <v>토</v>
      </c>
      <c r="E25" s="392"/>
      <c r="F25" s="392"/>
      <c r="G25" s="392"/>
      <c r="H25" s="392"/>
      <c r="I25" s="392"/>
      <c r="J25" s="392"/>
      <c r="K25" s="373"/>
      <c r="L25" s="373"/>
      <c r="M25" s="373"/>
      <c r="N25" s="373"/>
      <c r="O25" s="373"/>
      <c r="P25" s="373"/>
      <c r="Q25" s="373"/>
      <c r="R25" s="373"/>
      <c r="S25" s="374">
        <f t="shared" si="1"/>
        <v>0</v>
      </c>
      <c r="T25" s="374"/>
      <c r="U25" s="374"/>
      <c r="V25" s="374"/>
      <c r="W25" s="373"/>
      <c r="X25" s="373"/>
      <c r="Y25" s="373"/>
      <c r="Z25" s="373"/>
      <c r="AA25" s="375"/>
      <c r="AB25" s="375"/>
      <c r="AC25" s="375"/>
      <c r="AD25" s="375"/>
      <c r="AE25" s="372"/>
      <c r="AF25" s="372"/>
      <c r="AG25" s="372"/>
      <c r="AH25" s="372"/>
      <c r="AJ25" s="56" t="s">
        <v>280</v>
      </c>
    </row>
    <row r="26" spans="1:36">
      <c r="A26" s="395"/>
      <c r="B26" s="396"/>
      <c r="C26" s="397"/>
      <c r="D26" s="11" t="str">
        <f t="shared" si="0"/>
        <v>토</v>
      </c>
      <c r="E26" s="392"/>
      <c r="F26" s="392"/>
      <c r="G26" s="392"/>
      <c r="H26" s="392"/>
      <c r="I26" s="392"/>
      <c r="J26" s="392"/>
      <c r="K26" s="373"/>
      <c r="L26" s="373"/>
      <c r="M26" s="373"/>
      <c r="N26" s="373"/>
      <c r="O26" s="373"/>
      <c r="P26" s="373"/>
      <c r="Q26" s="373"/>
      <c r="R26" s="373"/>
      <c r="S26" s="374">
        <f t="shared" si="1"/>
        <v>0</v>
      </c>
      <c r="T26" s="374"/>
      <c r="U26" s="374"/>
      <c r="V26" s="374"/>
      <c r="W26" s="373"/>
      <c r="X26" s="373"/>
      <c r="Y26" s="373"/>
      <c r="Z26" s="373"/>
      <c r="AA26" s="375"/>
      <c r="AB26" s="375"/>
      <c r="AC26" s="375"/>
      <c r="AD26" s="375"/>
      <c r="AE26" s="372"/>
      <c r="AF26" s="372"/>
      <c r="AG26" s="372"/>
      <c r="AH26" s="372"/>
      <c r="AJ26" s="55"/>
    </row>
    <row r="27" spans="1:36">
      <c r="A27" s="395"/>
      <c r="B27" s="396"/>
      <c r="C27" s="397"/>
      <c r="D27" s="11" t="str">
        <f t="shared" si="0"/>
        <v>토</v>
      </c>
      <c r="E27" s="392"/>
      <c r="F27" s="392"/>
      <c r="G27" s="392"/>
      <c r="H27" s="392"/>
      <c r="I27" s="392"/>
      <c r="J27" s="392"/>
      <c r="K27" s="373"/>
      <c r="L27" s="373"/>
      <c r="M27" s="373"/>
      <c r="N27" s="373"/>
      <c r="O27" s="373"/>
      <c r="P27" s="373"/>
      <c r="Q27" s="373"/>
      <c r="R27" s="373"/>
      <c r="S27" s="374">
        <f t="shared" si="1"/>
        <v>0</v>
      </c>
      <c r="T27" s="374"/>
      <c r="U27" s="374"/>
      <c r="V27" s="374"/>
      <c r="W27" s="373"/>
      <c r="X27" s="373"/>
      <c r="Y27" s="373"/>
      <c r="Z27" s="373"/>
      <c r="AA27" s="375"/>
      <c r="AB27" s="375"/>
      <c r="AC27" s="375"/>
      <c r="AD27" s="375"/>
      <c r="AE27" s="372"/>
      <c r="AF27" s="372"/>
      <c r="AG27" s="372"/>
      <c r="AH27" s="372"/>
      <c r="AJ27" s="57" t="s">
        <v>203</v>
      </c>
    </row>
    <row r="28" spans="1:36">
      <c r="A28" s="395"/>
      <c r="B28" s="396"/>
      <c r="C28" s="397"/>
      <c r="D28" s="11" t="str">
        <f t="shared" si="0"/>
        <v>토</v>
      </c>
      <c r="E28" s="392"/>
      <c r="F28" s="392"/>
      <c r="G28" s="392"/>
      <c r="H28" s="392"/>
      <c r="I28" s="392"/>
      <c r="J28" s="392"/>
      <c r="K28" s="373"/>
      <c r="L28" s="373"/>
      <c r="M28" s="373"/>
      <c r="N28" s="373"/>
      <c r="O28" s="373"/>
      <c r="P28" s="373"/>
      <c r="Q28" s="373"/>
      <c r="R28" s="373"/>
      <c r="S28" s="374">
        <f t="shared" si="1"/>
        <v>0</v>
      </c>
      <c r="T28" s="374"/>
      <c r="U28" s="374"/>
      <c r="V28" s="374"/>
      <c r="W28" s="373"/>
      <c r="X28" s="373"/>
      <c r="Y28" s="373"/>
      <c r="Z28" s="373"/>
      <c r="AA28" s="375"/>
      <c r="AB28" s="375"/>
      <c r="AC28" s="375"/>
      <c r="AD28" s="375"/>
      <c r="AE28" s="372"/>
      <c r="AF28" s="372"/>
      <c r="AG28" s="372"/>
      <c r="AH28" s="372"/>
      <c r="AJ28" s="58" t="s">
        <v>204</v>
      </c>
    </row>
    <row r="29" spans="1:36">
      <c r="A29" s="395"/>
      <c r="B29" s="396"/>
      <c r="C29" s="397"/>
      <c r="D29" s="11" t="str">
        <f t="shared" si="0"/>
        <v>토</v>
      </c>
      <c r="E29" s="392"/>
      <c r="F29" s="392"/>
      <c r="G29" s="392"/>
      <c r="H29" s="392"/>
      <c r="I29" s="392"/>
      <c r="J29" s="392"/>
      <c r="K29" s="373"/>
      <c r="L29" s="373"/>
      <c r="M29" s="373"/>
      <c r="N29" s="373"/>
      <c r="O29" s="373"/>
      <c r="P29" s="373"/>
      <c r="Q29" s="373"/>
      <c r="R29" s="373"/>
      <c r="S29" s="374">
        <f t="shared" si="1"/>
        <v>0</v>
      </c>
      <c r="T29" s="374"/>
      <c r="U29" s="374"/>
      <c r="V29" s="374"/>
      <c r="W29" s="373"/>
      <c r="X29" s="373"/>
      <c r="Y29" s="373"/>
      <c r="Z29" s="373"/>
      <c r="AA29" s="375"/>
      <c r="AB29" s="375"/>
      <c r="AC29" s="375"/>
      <c r="AD29" s="375"/>
      <c r="AE29" s="372"/>
      <c r="AF29" s="372"/>
      <c r="AG29" s="372"/>
      <c r="AH29" s="372"/>
      <c r="AJ29" s="58" t="s">
        <v>205</v>
      </c>
    </row>
    <row r="30" spans="1:36">
      <c r="A30" s="395"/>
      <c r="B30" s="396"/>
      <c r="C30" s="397"/>
      <c r="D30" s="11" t="str">
        <f t="shared" si="0"/>
        <v>토</v>
      </c>
      <c r="E30" s="392"/>
      <c r="F30" s="392"/>
      <c r="G30" s="392"/>
      <c r="H30" s="392"/>
      <c r="I30" s="392"/>
      <c r="J30" s="392"/>
      <c r="K30" s="373"/>
      <c r="L30" s="373"/>
      <c r="M30" s="373"/>
      <c r="N30" s="373"/>
      <c r="O30" s="373"/>
      <c r="P30" s="373"/>
      <c r="Q30" s="373"/>
      <c r="R30" s="373"/>
      <c r="S30" s="374">
        <f t="shared" si="1"/>
        <v>0</v>
      </c>
      <c r="T30" s="374"/>
      <c r="U30" s="374"/>
      <c r="V30" s="374"/>
      <c r="W30" s="373"/>
      <c r="X30" s="373"/>
      <c r="Y30" s="373"/>
      <c r="Z30" s="373"/>
      <c r="AA30" s="375"/>
      <c r="AB30" s="375"/>
      <c r="AC30" s="375"/>
      <c r="AD30" s="375"/>
      <c r="AE30" s="372"/>
      <c r="AF30" s="372"/>
      <c r="AG30" s="372"/>
      <c r="AH30" s="372"/>
      <c r="AJ30" s="55"/>
    </row>
    <row r="31" spans="1:36">
      <c r="A31" s="395"/>
      <c r="B31" s="396"/>
      <c r="C31" s="397"/>
      <c r="D31" s="11" t="str">
        <f t="shared" si="0"/>
        <v>토</v>
      </c>
      <c r="E31" s="392"/>
      <c r="F31" s="392"/>
      <c r="G31" s="392"/>
      <c r="H31" s="392"/>
      <c r="I31" s="392"/>
      <c r="J31" s="392"/>
      <c r="K31" s="373"/>
      <c r="L31" s="373"/>
      <c r="M31" s="373"/>
      <c r="N31" s="373"/>
      <c r="O31" s="373"/>
      <c r="P31" s="373"/>
      <c r="Q31" s="373"/>
      <c r="R31" s="373"/>
      <c r="S31" s="374">
        <f t="shared" si="1"/>
        <v>0</v>
      </c>
      <c r="T31" s="374"/>
      <c r="U31" s="374"/>
      <c r="V31" s="374"/>
      <c r="W31" s="373"/>
      <c r="X31" s="373"/>
      <c r="Y31" s="373"/>
      <c r="Z31" s="373"/>
      <c r="AA31" s="375"/>
      <c r="AB31" s="375"/>
      <c r="AC31" s="375"/>
      <c r="AD31" s="375"/>
      <c r="AE31" s="372"/>
      <c r="AF31" s="372"/>
      <c r="AG31" s="372"/>
      <c r="AH31" s="372"/>
      <c r="AJ31" s="55"/>
    </row>
    <row r="32" spans="1:36">
      <c r="A32" s="366"/>
      <c r="B32" s="367"/>
      <c r="C32" s="367"/>
      <c r="D32" s="367"/>
      <c r="E32" s="367"/>
      <c r="F32" s="367"/>
      <c r="G32" s="367"/>
      <c r="H32" s="367"/>
      <c r="I32" s="367"/>
      <c r="J32" s="368"/>
      <c r="K32" s="377" t="s">
        <v>86</v>
      </c>
      <c r="L32" s="378"/>
      <c r="M32" s="378"/>
      <c r="N32" s="378"/>
      <c r="O32" s="378"/>
      <c r="P32" s="378"/>
      <c r="Q32" s="378"/>
      <c r="R32" s="378"/>
      <c r="S32" s="378"/>
      <c r="T32" s="378"/>
      <c r="U32" s="378"/>
      <c r="V32" s="379"/>
      <c r="W32" s="383" t="s">
        <v>87</v>
      </c>
      <c r="X32" s="384"/>
      <c r="Y32" s="384"/>
      <c r="Z32" s="384"/>
      <c r="AA32" s="384"/>
      <c r="AB32" s="384"/>
      <c r="AC32" s="384"/>
      <c r="AD32" s="385"/>
      <c r="AE32" s="389" t="s">
        <v>88</v>
      </c>
      <c r="AF32" s="390"/>
      <c r="AG32" s="390"/>
      <c r="AH32" s="391"/>
      <c r="AJ32" s="55" t="s">
        <v>206</v>
      </c>
    </row>
    <row r="33" spans="1:36">
      <c r="A33" s="369"/>
      <c r="B33" s="370"/>
      <c r="C33" s="370"/>
      <c r="D33" s="370"/>
      <c r="E33" s="370"/>
      <c r="F33" s="370"/>
      <c r="G33" s="370"/>
      <c r="H33" s="370"/>
      <c r="I33" s="370"/>
      <c r="J33" s="371"/>
      <c r="K33" s="380">
        <f>SUM(S16:V31)</f>
        <v>17</v>
      </c>
      <c r="L33" s="381"/>
      <c r="M33" s="381"/>
      <c r="N33" s="381"/>
      <c r="O33" s="381"/>
      <c r="P33" s="381"/>
      <c r="Q33" s="381"/>
      <c r="R33" s="381"/>
      <c r="S33" s="381"/>
      <c r="T33" s="381"/>
      <c r="U33" s="381"/>
      <c r="V33" s="382"/>
      <c r="W33" s="386">
        <f>SUM(W16:AD31)</f>
        <v>17</v>
      </c>
      <c r="X33" s="387"/>
      <c r="Y33" s="387"/>
      <c r="Z33" s="387"/>
      <c r="AA33" s="387"/>
      <c r="AB33" s="387"/>
      <c r="AC33" s="387"/>
      <c r="AD33" s="388"/>
      <c r="AE33" s="376">
        <f>W33/K33</f>
        <v>1</v>
      </c>
      <c r="AF33" s="376"/>
      <c r="AG33" s="376"/>
      <c r="AH33" s="376"/>
      <c r="AJ33" s="58" t="s">
        <v>207</v>
      </c>
    </row>
    <row r="34" spans="1:36">
      <c r="AJ34" s="55"/>
    </row>
    <row r="35" spans="1:36">
      <c r="AJ35" s="55" t="s">
        <v>208</v>
      </c>
    </row>
    <row r="36" spans="1:36">
      <c r="AJ36" s="55" t="s">
        <v>209</v>
      </c>
    </row>
    <row r="37" spans="1:36">
      <c r="AJ37" s="55" t="s">
        <v>210</v>
      </c>
    </row>
    <row r="39" spans="1:36">
      <c r="AJ39" s="55" t="s">
        <v>283</v>
      </c>
    </row>
    <row r="40" spans="1:36">
      <c r="AJ40" s="55" t="s">
        <v>284</v>
      </c>
    </row>
    <row r="41" spans="1:36">
      <c r="AJ41" s="55" t="s">
        <v>285</v>
      </c>
    </row>
    <row r="43" spans="1:36">
      <c r="AJ43" s="55" t="s">
        <v>286</v>
      </c>
    </row>
    <row r="44" spans="1:36">
      <c r="AJ44" s="55" t="s">
        <v>287</v>
      </c>
    </row>
  </sheetData>
  <mergeCells count="195">
    <mergeCell ref="M9:R9"/>
    <mergeCell ref="M10:R10"/>
    <mergeCell ref="AE11:AH12"/>
    <mergeCell ref="G8:I8"/>
    <mergeCell ref="J8:L8"/>
    <mergeCell ref="Y11:AA12"/>
    <mergeCell ref="AB11:AD12"/>
    <mergeCell ref="S9:X9"/>
    <mergeCell ref="S10:X10"/>
    <mergeCell ref="AE9:AH9"/>
    <mergeCell ref="AE10:AH10"/>
    <mergeCell ref="AE8:AH8"/>
    <mergeCell ref="M8:X8"/>
    <mergeCell ref="Y9:AA9"/>
    <mergeCell ref="Y10:AA10"/>
    <mergeCell ref="AB9:AD9"/>
    <mergeCell ref="AB10:AD10"/>
    <mergeCell ref="Y8:AD8"/>
    <mergeCell ref="D13:D15"/>
    <mergeCell ref="A13:C15"/>
    <mergeCell ref="X3:AB4"/>
    <mergeCell ref="X5:AB6"/>
    <mergeCell ref="I3:W6"/>
    <mergeCell ref="A9:F9"/>
    <mergeCell ref="A3:D6"/>
    <mergeCell ref="E3:H3"/>
    <mergeCell ref="A10:F10"/>
    <mergeCell ref="E14:G15"/>
    <mergeCell ref="H14:J15"/>
    <mergeCell ref="E6:H6"/>
    <mergeCell ref="E4:H5"/>
    <mergeCell ref="W15:Z15"/>
    <mergeCell ref="AA15:AD15"/>
    <mergeCell ref="W14:AD14"/>
    <mergeCell ref="K13:AH13"/>
    <mergeCell ref="O14:R15"/>
    <mergeCell ref="S14:V15"/>
    <mergeCell ref="AC3:AH4"/>
    <mergeCell ref="AC5:AH6"/>
    <mergeCell ref="G9:L9"/>
    <mergeCell ref="G10:L10"/>
    <mergeCell ref="AE14:AH15"/>
    <mergeCell ref="A25:C25"/>
    <mergeCell ref="A26:C26"/>
    <mergeCell ref="A27:C27"/>
    <mergeCell ref="A16:C16"/>
    <mergeCell ref="A17:C17"/>
    <mergeCell ref="A18:C18"/>
    <mergeCell ref="A19:C19"/>
    <mergeCell ref="A20:C20"/>
    <mergeCell ref="A21:C21"/>
    <mergeCell ref="K19:N19"/>
    <mergeCell ref="A31:C31"/>
    <mergeCell ref="A22:C22"/>
    <mergeCell ref="A23:C23"/>
    <mergeCell ref="A24:C24"/>
    <mergeCell ref="A28:C28"/>
    <mergeCell ref="A29:C29"/>
    <mergeCell ref="A30:C30"/>
    <mergeCell ref="H26:J26"/>
    <mergeCell ref="E21:G21"/>
    <mergeCell ref="H21:J21"/>
    <mergeCell ref="E22:G22"/>
    <mergeCell ref="E27:G27"/>
    <mergeCell ref="H27:J27"/>
    <mergeCell ref="H29:J29"/>
    <mergeCell ref="E24:G24"/>
    <mergeCell ref="H24:J24"/>
    <mergeCell ref="E30:G30"/>
    <mergeCell ref="H30:J30"/>
    <mergeCell ref="E28:G28"/>
    <mergeCell ref="H28:J28"/>
    <mergeCell ref="E29:G29"/>
    <mergeCell ref="E31:G31"/>
    <mergeCell ref="H31:J31"/>
    <mergeCell ref="E25:G25"/>
    <mergeCell ref="H25:J25"/>
    <mergeCell ref="E26:G26"/>
    <mergeCell ref="E13:J13"/>
    <mergeCell ref="K14:N15"/>
    <mergeCell ref="K16:N16"/>
    <mergeCell ref="K18:N18"/>
    <mergeCell ref="K20:N20"/>
    <mergeCell ref="K22:N22"/>
    <mergeCell ref="H20:J20"/>
    <mergeCell ref="H22:J22"/>
    <mergeCell ref="E18:G18"/>
    <mergeCell ref="H18:J18"/>
    <mergeCell ref="K25:N25"/>
    <mergeCell ref="E16:G16"/>
    <mergeCell ref="H16:J16"/>
    <mergeCell ref="E17:G17"/>
    <mergeCell ref="H17:J17"/>
    <mergeCell ref="E23:G23"/>
    <mergeCell ref="H23:J23"/>
    <mergeCell ref="K21:N21"/>
    <mergeCell ref="E19:G19"/>
    <mergeCell ref="H19:J19"/>
    <mergeCell ref="E20:G20"/>
    <mergeCell ref="O16:R16"/>
    <mergeCell ref="S16:V16"/>
    <mergeCell ref="W16:Z16"/>
    <mergeCell ref="AA16:AD16"/>
    <mergeCell ref="K17:N17"/>
    <mergeCell ref="O17:R17"/>
    <mergeCell ref="S17:V17"/>
    <mergeCell ref="W17:Z17"/>
    <mergeCell ref="AA17:AD17"/>
    <mergeCell ref="O20:R20"/>
    <mergeCell ref="S20:V20"/>
    <mergeCell ref="W20:Z20"/>
    <mergeCell ref="AA20:AD20"/>
    <mergeCell ref="O21:R21"/>
    <mergeCell ref="S21:V21"/>
    <mergeCell ref="W21:Z21"/>
    <mergeCell ref="AA21:AD21"/>
    <mergeCell ref="O18:R18"/>
    <mergeCell ref="S18:V18"/>
    <mergeCell ref="W18:Z18"/>
    <mergeCell ref="AA18:AD18"/>
    <mergeCell ref="O19:R19"/>
    <mergeCell ref="S19:V19"/>
    <mergeCell ref="W19:Z19"/>
    <mergeCell ref="AA19:AD19"/>
    <mergeCell ref="O22:R22"/>
    <mergeCell ref="S22:V22"/>
    <mergeCell ref="W22:Z22"/>
    <mergeCell ref="AA22:AD22"/>
    <mergeCell ref="K23:N23"/>
    <mergeCell ref="O23:R23"/>
    <mergeCell ref="S23:V23"/>
    <mergeCell ref="W23:Z23"/>
    <mergeCell ref="AA23:AD23"/>
    <mergeCell ref="O24:R24"/>
    <mergeCell ref="S24:V24"/>
    <mergeCell ref="W24:Z24"/>
    <mergeCell ref="AA24:AD24"/>
    <mergeCell ref="K29:N29"/>
    <mergeCell ref="O29:R29"/>
    <mergeCell ref="S29:V29"/>
    <mergeCell ref="W29:Z29"/>
    <mergeCell ref="AA29:AD29"/>
    <mergeCell ref="O26:R26"/>
    <mergeCell ref="S26:V26"/>
    <mergeCell ref="W26:Z26"/>
    <mergeCell ref="AA26:AD26"/>
    <mergeCell ref="K27:N27"/>
    <mergeCell ref="O25:R25"/>
    <mergeCell ref="S25:V25"/>
    <mergeCell ref="W25:Z25"/>
    <mergeCell ref="AA25:AD25"/>
    <mergeCell ref="K24:N24"/>
    <mergeCell ref="K26:N26"/>
    <mergeCell ref="AE16:AH16"/>
    <mergeCell ref="AE17:AH17"/>
    <mergeCell ref="AE18:AH18"/>
    <mergeCell ref="AE19:AH19"/>
    <mergeCell ref="AE20:AH20"/>
    <mergeCell ref="AE21:AH21"/>
    <mergeCell ref="AE22:AH22"/>
    <mergeCell ref="AE23:AH23"/>
    <mergeCell ref="AE24:AH24"/>
    <mergeCell ref="AE25:AH25"/>
    <mergeCell ref="AE26:AH26"/>
    <mergeCell ref="AE27:AH27"/>
    <mergeCell ref="K31:N31"/>
    <mergeCell ref="O31:R31"/>
    <mergeCell ref="S31:V31"/>
    <mergeCell ref="W31:Z31"/>
    <mergeCell ref="AA31:AD31"/>
    <mergeCell ref="K28:N28"/>
    <mergeCell ref="O28:R28"/>
    <mergeCell ref="S28:V28"/>
    <mergeCell ref="W28:Z28"/>
    <mergeCell ref="AA28:AD28"/>
    <mergeCell ref="O27:R27"/>
    <mergeCell ref="S27:V27"/>
    <mergeCell ref="W27:Z27"/>
    <mergeCell ref="AA27:AD27"/>
    <mergeCell ref="A32:J33"/>
    <mergeCell ref="AE28:AH28"/>
    <mergeCell ref="AE29:AH29"/>
    <mergeCell ref="AE30:AH30"/>
    <mergeCell ref="AE31:AH31"/>
    <mergeCell ref="K30:N30"/>
    <mergeCell ref="O30:R30"/>
    <mergeCell ref="S30:V30"/>
    <mergeCell ref="W30:Z30"/>
    <mergeCell ref="AA30:AD30"/>
    <mergeCell ref="AE33:AH33"/>
    <mergeCell ref="K32:V32"/>
    <mergeCell ref="K33:V33"/>
    <mergeCell ref="W32:AD32"/>
    <mergeCell ref="W33:AD33"/>
    <mergeCell ref="AE32:AH32"/>
  </mergeCells>
  <phoneticPr fontId="4" type="noConversion"/>
  <conditionalFormatting sqref="O16:R31">
    <cfRule type="cellIs" dxfId="34" priority="1" operator="lessThan">
      <formula>$K$16</formula>
    </cfRule>
  </conditionalFormatting>
  <hyperlinks>
    <hyperlink ref="A2" r:id="rId1" xr:uid="{00000000-0004-0000-0000-000000000000}"/>
  </hyperlinks>
  <pageMargins left="0.31496062992125984" right="0.31496062992125984" top="0.74803149606299213" bottom="0.35433070866141736" header="0.31496062992125984" footer="0.31496062992125984"/>
  <pageSetup paperSize="9" orientation="landscape" verticalDpi="0" r:id="rId2"/>
  <headerFooter>
    <oddFooter>&amp;R&amp;P/&amp;N</oddFoot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1"/>
  <sheetViews>
    <sheetView showGridLines="0" workbookViewId="0">
      <selection activeCell="A85" sqref="A85"/>
    </sheetView>
  </sheetViews>
  <sheetFormatPr defaultRowHeight="16.5"/>
  <sheetData>
    <row r="1" spans="1:1">
      <c r="A1" s="59" t="s">
        <v>214</v>
      </c>
    </row>
    <row r="2" spans="1:1">
      <c r="A2" s="55" t="s">
        <v>213</v>
      </c>
    </row>
    <row r="4" spans="1:1">
      <c r="A4" s="55" t="s">
        <v>215</v>
      </c>
    </row>
    <row r="6" spans="1:1">
      <c r="A6" s="55" t="s">
        <v>216</v>
      </c>
    </row>
    <row r="7" spans="1:1">
      <c r="A7" s="55" t="s">
        <v>217</v>
      </c>
    </row>
    <row r="9" spans="1:1">
      <c r="A9" s="55" t="s">
        <v>218</v>
      </c>
    </row>
    <row r="10" spans="1:1">
      <c r="A10" s="55" t="s">
        <v>219</v>
      </c>
    </row>
    <row r="12" spans="1:1">
      <c r="A12" s="55" t="s">
        <v>220</v>
      </c>
    </row>
    <row r="14" spans="1:1">
      <c r="A14" s="55" t="s">
        <v>221</v>
      </c>
    </row>
    <row r="15" spans="1:1">
      <c r="A15" s="55" t="s">
        <v>222</v>
      </c>
    </row>
    <row r="16" spans="1:1">
      <c r="A16" s="55" t="s">
        <v>223</v>
      </c>
    </row>
    <row r="18" spans="1:1">
      <c r="A18" s="55" t="s">
        <v>224</v>
      </c>
    </row>
    <row r="19" spans="1:1">
      <c r="A19" s="55" t="s">
        <v>225</v>
      </c>
    </row>
    <row r="21" spans="1:1">
      <c r="A21" s="55" t="s">
        <v>226</v>
      </c>
    </row>
    <row r="22" spans="1:1">
      <c r="A22" s="60" t="s">
        <v>227</v>
      </c>
    </row>
    <row r="24" spans="1:1">
      <c r="A24" s="55" t="s">
        <v>228</v>
      </c>
    </row>
    <row r="25" spans="1:1">
      <c r="A25" s="55" t="s">
        <v>229</v>
      </c>
    </row>
    <row r="27" spans="1:1">
      <c r="A27" s="55" t="s">
        <v>230</v>
      </c>
    </row>
    <row r="28" spans="1:1">
      <c r="A28" s="55" t="s">
        <v>231</v>
      </c>
    </row>
    <row r="30" spans="1:1" s="55" customFormat="1">
      <c r="A30" s="59" t="s">
        <v>235</v>
      </c>
    </row>
    <row r="31" spans="1:1">
      <c r="A31" s="55" t="s">
        <v>232</v>
      </c>
    </row>
    <row r="32" spans="1:1">
      <c r="A32" s="55" t="s">
        <v>233</v>
      </c>
    </row>
    <row r="33" spans="1:1">
      <c r="A33" s="55" t="s">
        <v>234</v>
      </c>
    </row>
    <row r="34" spans="1:1">
      <c r="A34" s="55" t="s">
        <v>236</v>
      </c>
    </row>
    <row r="36" spans="1:1">
      <c r="A36" s="55" t="s">
        <v>237</v>
      </c>
    </row>
    <row r="37" spans="1:1">
      <c r="A37" s="55" t="s">
        <v>238</v>
      </c>
    </row>
    <row r="39" spans="1:1">
      <c r="A39" s="55" t="s">
        <v>239</v>
      </c>
    </row>
    <row r="40" spans="1:1">
      <c r="A40" s="55" t="s">
        <v>240</v>
      </c>
    </row>
    <row r="42" spans="1:1">
      <c r="A42" s="55" t="s">
        <v>241</v>
      </c>
    </row>
    <row r="45" spans="1:1">
      <c r="A45" s="55" t="s">
        <v>242</v>
      </c>
    </row>
    <row r="47" spans="1:1">
      <c r="A47" s="55" t="s">
        <v>243</v>
      </c>
    </row>
    <row r="48" spans="1:1">
      <c r="A48" s="55" t="s">
        <v>244</v>
      </c>
    </row>
    <row r="49" spans="1:1">
      <c r="A49" s="55" t="s">
        <v>245</v>
      </c>
    </row>
    <row r="51" spans="1:1">
      <c r="A51" s="55" t="s">
        <v>246</v>
      </c>
    </row>
    <row r="53" spans="1:1">
      <c r="A53" s="55" t="s">
        <v>247</v>
      </c>
    </row>
    <row r="54" spans="1:1">
      <c r="A54" s="55" t="s">
        <v>248</v>
      </c>
    </row>
    <row r="56" spans="1:1">
      <c r="A56" s="55" t="s">
        <v>249</v>
      </c>
    </row>
    <row r="57" spans="1:1">
      <c r="A57" s="55" t="s">
        <v>250</v>
      </c>
    </row>
    <row r="59" spans="1:1">
      <c r="A59" s="55" t="s">
        <v>251</v>
      </c>
    </row>
    <row r="61" spans="1:1">
      <c r="A61" s="55" t="s">
        <v>252</v>
      </c>
    </row>
    <row r="62" spans="1:1">
      <c r="A62" s="55" t="s">
        <v>253</v>
      </c>
    </row>
    <row r="64" spans="1:1">
      <c r="A64" s="55" t="s">
        <v>254</v>
      </c>
    </row>
    <row r="65" spans="1:1">
      <c r="A65" s="55" t="s">
        <v>255</v>
      </c>
    </row>
    <row r="67" spans="1:1">
      <c r="A67" s="55" t="s">
        <v>256</v>
      </c>
    </row>
    <row r="69" spans="1:1">
      <c r="A69" s="55" t="s">
        <v>257</v>
      </c>
    </row>
    <row r="70" spans="1:1">
      <c r="A70" s="55" t="s">
        <v>258</v>
      </c>
    </row>
    <row r="72" spans="1:1">
      <c r="A72" s="55" t="s">
        <v>259</v>
      </c>
    </row>
    <row r="73" spans="1:1">
      <c r="A73" s="55" t="s">
        <v>260</v>
      </c>
    </row>
    <row r="74" spans="1:1">
      <c r="A74" s="55" t="s">
        <v>261</v>
      </c>
    </row>
    <row r="76" spans="1:1">
      <c r="A76" s="55" t="s">
        <v>262</v>
      </c>
    </row>
    <row r="78" spans="1:1">
      <c r="A78" s="55" t="s">
        <v>263</v>
      </c>
    </row>
    <row r="79" spans="1:1">
      <c r="A79" s="55" t="s">
        <v>264</v>
      </c>
    </row>
    <row r="81" spans="1:1">
      <c r="A81" s="55" t="s">
        <v>265</v>
      </c>
    </row>
    <row r="82" spans="1:1">
      <c r="A82" s="55" t="s">
        <v>266</v>
      </c>
    </row>
    <row r="84" spans="1:1">
      <c r="A84" s="55" t="s">
        <v>267</v>
      </c>
    </row>
    <row r="85" spans="1:1">
      <c r="A85" s="55" t="s">
        <v>268</v>
      </c>
    </row>
    <row r="86" spans="1:1">
      <c r="A86" s="55" t="s">
        <v>269</v>
      </c>
    </row>
    <row r="88" spans="1:1">
      <c r="A88" s="55" t="s">
        <v>270</v>
      </c>
    </row>
    <row r="89" spans="1:1">
      <c r="A89" s="55" t="s">
        <v>271</v>
      </c>
    </row>
    <row r="91" spans="1:1">
      <c r="A91" s="55" t="s">
        <v>272</v>
      </c>
    </row>
    <row r="93" spans="1:1">
      <c r="A93" s="55" t="s">
        <v>273</v>
      </c>
    </row>
    <row r="94" spans="1:1">
      <c r="A94" s="55" t="s">
        <v>274</v>
      </c>
    </row>
    <row r="95" spans="1:1">
      <c r="A95" s="55" t="s">
        <v>275</v>
      </c>
    </row>
    <row r="97" spans="1:1">
      <c r="A97" s="55" t="s">
        <v>276</v>
      </c>
    </row>
    <row r="98" spans="1:1">
      <c r="A98" s="55" t="s">
        <v>277</v>
      </c>
    </row>
    <row r="100" spans="1:1">
      <c r="A100" s="55" t="s">
        <v>278</v>
      </c>
    </row>
    <row r="101" spans="1:1">
      <c r="A101" s="55" t="s">
        <v>279</v>
      </c>
    </row>
  </sheetData>
  <phoneticPr fontId="4" type="noConversion"/>
  <hyperlinks>
    <hyperlink ref="A1" r:id="rId1" xr:uid="{00000000-0004-0000-0100-000000000000}"/>
    <hyperlink ref="A30" r:id="rId2" xr:uid="{00000000-0004-0000-0100-000001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A2" sqref="A2"/>
    </sheetView>
  </sheetViews>
  <sheetFormatPr defaultRowHeight="16.5"/>
  <sheetData/>
  <phoneticPr fontId="4"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G81"/>
  <sheetViews>
    <sheetView showGridLines="0" workbookViewId="0">
      <selection activeCell="E3" sqref="E3:K3"/>
    </sheetView>
  </sheetViews>
  <sheetFormatPr defaultColWidth="2.5" defaultRowHeight="16.5"/>
  <cols>
    <col min="9" max="10" width="3.625" customWidth="1"/>
    <col min="17" max="17" width="3.25" customWidth="1"/>
    <col min="18" max="18" width="3.625" customWidth="1"/>
    <col min="51" max="51" width="2.5" customWidth="1"/>
    <col min="54" max="57" width="11.25" customWidth="1"/>
    <col min="58" max="58" width="1.375" customWidth="1"/>
    <col min="60" max="60" width="8.625" customWidth="1"/>
    <col min="63" max="63" width="4" customWidth="1"/>
    <col min="64" max="64" width="4.625" customWidth="1"/>
    <col min="65" max="65" width="5.125" customWidth="1"/>
    <col min="67" max="72" width="3.25" customWidth="1"/>
    <col min="74" max="74" width="6.25" style="55" customWidth="1"/>
    <col min="76" max="81" width="4.75" customWidth="1"/>
    <col min="83" max="83" width="5.375" customWidth="1"/>
    <col min="84" max="84" width="5.375" style="55" customWidth="1"/>
    <col min="85" max="85" width="8.625" customWidth="1"/>
    <col min="87" max="87" width="11.625" customWidth="1"/>
    <col min="91" max="93" width="11.75" customWidth="1"/>
    <col min="94" max="94" width="17.375" customWidth="1"/>
  </cols>
  <sheetData>
    <row r="1" spans="1:111">
      <c r="A1" s="2" t="s">
        <v>29</v>
      </c>
      <c r="AX1" s="565" t="s">
        <v>31</v>
      </c>
      <c r="AY1" s="565"/>
    </row>
    <row r="2" spans="1:111" ht="9"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66"/>
      <c r="AY2" s="566"/>
      <c r="BO2" s="76"/>
    </row>
    <row r="3" spans="1:111" ht="15" customHeight="1">
      <c r="A3" s="482" t="s">
        <v>24</v>
      </c>
      <c r="B3" s="555"/>
      <c r="C3" s="555"/>
      <c r="D3" s="555"/>
      <c r="E3" s="587">
        <v>43831</v>
      </c>
      <c r="F3" s="587"/>
      <c r="G3" s="587"/>
      <c r="H3" s="587"/>
      <c r="I3" s="587"/>
      <c r="J3" s="587"/>
      <c r="K3" s="587"/>
      <c r="L3" s="589" t="s">
        <v>426</v>
      </c>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55" t="s">
        <v>27</v>
      </c>
      <c r="AN3" s="555"/>
      <c r="AO3" s="555"/>
      <c r="AP3" s="555"/>
      <c r="AQ3" s="555"/>
      <c r="AR3" s="555"/>
      <c r="AS3" s="567" t="s">
        <v>305</v>
      </c>
      <c r="AT3" s="567"/>
      <c r="AU3" s="567"/>
      <c r="AV3" s="567"/>
      <c r="AW3" s="567"/>
      <c r="AX3" s="567"/>
      <c r="AY3" s="568"/>
      <c r="BO3" s="76" t="s">
        <v>325</v>
      </c>
    </row>
    <row r="4" spans="1:111" ht="7.5" customHeight="1">
      <c r="A4" s="431"/>
      <c r="B4" s="393"/>
      <c r="C4" s="393"/>
      <c r="D4" s="393"/>
      <c r="E4" s="555" t="s">
        <v>25</v>
      </c>
      <c r="F4" s="555"/>
      <c r="G4" s="555"/>
      <c r="H4" s="555"/>
      <c r="I4" s="555"/>
      <c r="J4" s="555"/>
      <c r="K4" s="555"/>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393"/>
      <c r="AN4" s="393"/>
      <c r="AO4" s="393"/>
      <c r="AP4" s="393"/>
      <c r="AQ4" s="393"/>
      <c r="AR4" s="393"/>
      <c r="AS4" s="392"/>
      <c r="AT4" s="392"/>
      <c r="AU4" s="392"/>
      <c r="AV4" s="392"/>
      <c r="AW4" s="392"/>
      <c r="AX4" s="392"/>
      <c r="AY4" s="569"/>
      <c r="BO4" s="76" t="s">
        <v>326</v>
      </c>
    </row>
    <row r="5" spans="1:111" ht="7.5" customHeight="1">
      <c r="A5" s="431"/>
      <c r="B5" s="393"/>
      <c r="C5" s="393"/>
      <c r="D5" s="393"/>
      <c r="E5" s="511"/>
      <c r="F5" s="511"/>
      <c r="G5" s="511"/>
      <c r="H5" s="511"/>
      <c r="I5" s="511"/>
      <c r="J5" s="511"/>
      <c r="K5" s="51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393" t="s">
        <v>28</v>
      </c>
      <c r="AN5" s="393"/>
      <c r="AO5" s="393"/>
      <c r="AP5" s="393"/>
      <c r="AQ5" s="393"/>
      <c r="AR5" s="393"/>
      <c r="AS5" s="570">
        <v>3128112345</v>
      </c>
      <c r="AT5" s="570"/>
      <c r="AU5" s="570"/>
      <c r="AV5" s="570"/>
      <c r="AW5" s="570"/>
      <c r="AX5" s="570"/>
      <c r="AY5" s="571"/>
      <c r="BO5" s="76" t="s">
        <v>327</v>
      </c>
    </row>
    <row r="6" spans="1:111" ht="15" customHeight="1" thickBot="1">
      <c r="A6" s="586"/>
      <c r="B6" s="578"/>
      <c r="C6" s="578"/>
      <c r="D6" s="578"/>
      <c r="E6" s="588">
        <f>EOMONTH(E3,11)</f>
        <v>44196</v>
      </c>
      <c r="F6" s="588"/>
      <c r="G6" s="588"/>
      <c r="H6" s="588"/>
      <c r="I6" s="588"/>
      <c r="J6" s="588"/>
      <c r="K6" s="588"/>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78"/>
      <c r="AN6" s="578"/>
      <c r="AO6" s="578"/>
      <c r="AP6" s="578"/>
      <c r="AQ6" s="578"/>
      <c r="AR6" s="578"/>
      <c r="AS6" s="572"/>
      <c r="AT6" s="572"/>
      <c r="AU6" s="572"/>
      <c r="AV6" s="572"/>
      <c r="AW6" s="572"/>
      <c r="AX6" s="572"/>
      <c r="AY6" s="573"/>
      <c r="BB6" t="s">
        <v>320</v>
      </c>
      <c r="BO6" s="77" t="s">
        <v>328</v>
      </c>
    </row>
    <row r="7" spans="1:111" ht="7.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111" ht="17.25">
      <c r="A8" s="3" t="s">
        <v>30</v>
      </c>
      <c r="BB8" t="s">
        <v>317</v>
      </c>
      <c r="BO8" s="77" t="s">
        <v>332</v>
      </c>
    </row>
    <row r="9" spans="1:111" ht="7.5" customHeight="1">
      <c r="A9" s="525" t="s">
        <v>8</v>
      </c>
      <c r="B9" s="526"/>
      <c r="C9" s="526"/>
      <c r="D9" s="526" t="s">
        <v>0</v>
      </c>
      <c r="E9" s="526"/>
      <c r="F9" s="526"/>
      <c r="G9" s="526" t="s">
        <v>1</v>
      </c>
      <c r="H9" s="526"/>
      <c r="I9" s="526" t="s">
        <v>2</v>
      </c>
      <c r="J9" s="526"/>
      <c r="K9" s="423" t="s">
        <v>3</v>
      </c>
      <c r="L9" s="393"/>
      <c r="M9" s="393"/>
      <c r="N9" s="423" t="s">
        <v>4</v>
      </c>
      <c r="O9" s="393"/>
      <c r="P9" s="393"/>
      <c r="Q9" s="526" t="s">
        <v>9</v>
      </c>
      <c r="R9" s="526"/>
      <c r="S9" s="393" t="s">
        <v>334</v>
      </c>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429"/>
      <c r="BH9" s="401" t="s">
        <v>318</v>
      </c>
      <c r="BI9" s="402"/>
      <c r="BJ9" s="398"/>
      <c r="BK9" s="423" t="s">
        <v>319</v>
      </c>
      <c r="BL9" s="393"/>
      <c r="BM9" s="393"/>
      <c r="BO9" s="401" t="s">
        <v>323</v>
      </c>
      <c r="BP9" s="402"/>
      <c r="BQ9" s="402"/>
      <c r="BR9" s="402"/>
      <c r="BS9" s="402"/>
      <c r="BT9" s="398"/>
      <c r="BV9" s="462" t="s">
        <v>321</v>
      </c>
      <c r="BX9" s="401" t="s">
        <v>324</v>
      </c>
      <c r="BY9" s="402"/>
      <c r="BZ9" s="402"/>
      <c r="CA9" s="402"/>
      <c r="CB9" s="402"/>
      <c r="CC9" s="398"/>
      <c r="CE9" s="462" t="s">
        <v>321</v>
      </c>
      <c r="CG9" s="462" t="s">
        <v>322</v>
      </c>
      <c r="CI9" s="461" t="s">
        <v>333</v>
      </c>
      <c r="CM9" s="658" t="s">
        <v>351</v>
      </c>
      <c r="CN9" s="658"/>
      <c r="CO9" s="658"/>
      <c r="CP9" s="658"/>
      <c r="CQ9" s="658"/>
      <c r="CR9" s="658"/>
      <c r="CS9" s="658"/>
      <c r="CT9" s="658"/>
      <c r="CU9" s="658"/>
      <c r="CV9" s="658"/>
      <c r="CW9" s="58"/>
      <c r="CX9" s="58"/>
      <c r="CY9" s="58"/>
      <c r="CZ9" s="58"/>
      <c r="DA9" s="58"/>
      <c r="DB9" s="58"/>
      <c r="DC9" s="58"/>
      <c r="DD9" s="58"/>
      <c r="DE9" s="58"/>
      <c r="DF9" s="58"/>
      <c r="DG9" s="58"/>
    </row>
    <row r="10" spans="1:111" ht="7.5" customHeight="1">
      <c r="A10" s="525"/>
      <c r="B10" s="526"/>
      <c r="C10" s="526"/>
      <c r="D10" s="526"/>
      <c r="E10" s="526"/>
      <c r="F10" s="526"/>
      <c r="G10" s="526"/>
      <c r="H10" s="526"/>
      <c r="I10" s="526"/>
      <c r="J10" s="526"/>
      <c r="K10" s="393"/>
      <c r="L10" s="393"/>
      <c r="M10" s="393"/>
      <c r="N10" s="393"/>
      <c r="O10" s="393"/>
      <c r="P10" s="393"/>
      <c r="Q10" s="526"/>
      <c r="R10" s="526"/>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429"/>
      <c r="BH10" s="404"/>
      <c r="BI10" s="405"/>
      <c r="BJ10" s="481"/>
      <c r="BK10" s="393"/>
      <c r="BL10" s="393"/>
      <c r="BM10" s="393"/>
      <c r="BO10" s="404"/>
      <c r="BP10" s="405"/>
      <c r="BQ10" s="405"/>
      <c r="BR10" s="405"/>
      <c r="BS10" s="405"/>
      <c r="BT10" s="481"/>
      <c r="BV10" s="462"/>
      <c r="BX10" s="404"/>
      <c r="BY10" s="405"/>
      <c r="BZ10" s="405"/>
      <c r="CA10" s="405"/>
      <c r="CB10" s="405"/>
      <c r="CC10" s="481"/>
      <c r="CE10" s="462"/>
      <c r="CG10" s="462"/>
      <c r="CI10" s="462"/>
      <c r="CL10" s="58"/>
      <c r="CM10" s="658"/>
      <c r="CN10" s="658"/>
      <c r="CO10" s="658"/>
      <c r="CP10" s="658"/>
      <c r="CQ10" s="658"/>
      <c r="CR10" s="658"/>
      <c r="CS10" s="658"/>
      <c r="CT10" s="658"/>
      <c r="CU10" s="658"/>
      <c r="CV10" s="658"/>
      <c r="CW10" s="58"/>
      <c r="CX10" s="58"/>
      <c r="CY10" s="58"/>
      <c r="CZ10" s="58"/>
      <c r="DA10" s="58"/>
      <c r="DB10" s="58"/>
      <c r="DC10" s="58"/>
      <c r="DD10" s="58"/>
      <c r="DE10" s="58"/>
      <c r="DF10" s="58"/>
      <c r="DG10" s="58"/>
    </row>
    <row r="11" spans="1:111">
      <c r="A11" s="525"/>
      <c r="B11" s="526"/>
      <c r="C11" s="526"/>
      <c r="D11" s="526"/>
      <c r="E11" s="526"/>
      <c r="F11" s="526"/>
      <c r="G11" s="526"/>
      <c r="H11" s="526"/>
      <c r="I11" s="526"/>
      <c r="J11" s="526"/>
      <c r="K11" s="393"/>
      <c r="L11" s="393"/>
      <c r="M11" s="393"/>
      <c r="N11" s="393"/>
      <c r="O11" s="393"/>
      <c r="P11" s="393"/>
      <c r="Q11" s="526"/>
      <c r="R11" s="526"/>
      <c r="S11" s="423" t="s">
        <v>5</v>
      </c>
      <c r="T11" s="393"/>
      <c r="U11" s="393"/>
      <c r="V11" s="393"/>
      <c r="W11" s="393" t="s">
        <v>341</v>
      </c>
      <c r="X11" s="393"/>
      <c r="Y11" s="393"/>
      <c r="Z11" s="393"/>
      <c r="AA11" s="393"/>
      <c r="AB11" s="423" t="s">
        <v>342</v>
      </c>
      <c r="AC11" s="393"/>
      <c r="AD11" s="393"/>
      <c r="AE11" s="393"/>
      <c r="AF11" s="423" t="s">
        <v>344</v>
      </c>
      <c r="AG11" s="393"/>
      <c r="AH11" s="393"/>
      <c r="AI11" s="393"/>
      <c r="AJ11" s="423" t="s">
        <v>345</v>
      </c>
      <c r="AK11" s="393"/>
      <c r="AL11" s="393"/>
      <c r="AM11" s="393"/>
      <c r="AN11" s="423" t="s">
        <v>346</v>
      </c>
      <c r="AO11" s="393"/>
      <c r="AP11" s="393"/>
      <c r="AQ11" s="393"/>
      <c r="AR11" s="423" t="s">
        <v>343</v>
      </c>
      <c r="AS11" s="393"/>
      <c r="AT11" s="393"/>
      <c r="AU11" s="393"/>
      <c r="AV11" s="512" t="s">
        <v>7</v>
      </c>
      <c r="AW11" s="512"/>
      <c r="AX11" s="512"/>
      <c r="AY11" s="513"/>
      <c r="BB11" s="393" t="s">
        <v>301</v>
      </c>
      <c r="BC11" s="393"/>
      <c r="BD11" s="393" t="s">
        <v>302</v>
      </c>
      <c r="BE11" s="393"/>
      <c r="BH11" s="404"/>
      <c r="BI11" s="405"/>
      <c r="BJ11" s="481"/>
      <c r="BK11" s="393"/>
      <c r="BL11" s="393"/>
      <c r="BM11" s="393"/>
      <c r="BO11" s="407"/>
      <c r="BP11" s="408"/>
      <c r="BQ11" s="408"/>
      <c r="BR11" s="408"/>
      <c r="BS11" s="408"/>
      <c r="BT11" s="482"/>
      <c r="BV11" s="462"/>
      <c r="BX11" s="407"/>
      <c r="BY11" s="408"/>
      <c r="BZ11" s="408"/>
      <c r="CA11" s="408"/>
      <c r="CB11" s="408"/>
      <c r="CC11" s="482"/>
      <c r="CE11" s="462"/>
      <c r="CG11" s="462"/>
      <c r="CI11" s="462"/>
      <c r="CM11" t="s">
        <v>352</v>
      </c>
    </row>
    <row r="12" spans="1:111" ht="33.75" customHeight="1" thickBot="1">
      <c r="A12" s="527"/>
      <c r="B12" s="528"/>
      <c r="C12" s="528"/>
      <c r="D12" s="528"/>
      <c r="E12" s="528"/>
      <c r="F12" s="528"/>
      <c r="G12" s="528"/>
      <c r="H12" s="528"/>
      <c r="I12" s="528"/>
      <c r="J12" s="528"/>
      <c r="K12" s="511"/>
      <c r="L12" s="511"/>
      <c r="M12" s="511"/>
      <c r="N12" s="511"/>
      <c r="O12" s="511"/>
      <c r="P12" s="511"/>
      <c r="Q12" s="528"/>
      <c r="R12" s="528"/>
      <c r="S12" s="511"/>
      <c r="T12" s="511"/>
      <c r="U12" s="511"/>
      <c r="V12" s="511"/>
      <c r="W12" s="65"/>
      <c r="X12" s="398" t="s">
        <v>6</v>
      </c>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4"/>
      <c r="AW12" s="514"/>
      <c r="AX12" s="514"/>
      <c r="AY12" s="515"/>
      <c r="BB12" s="63" t="s">
        <v>299</v>
      </c>
      <c r="BC12" s="63" t="s">
        <v>300</v>
      </c>
      <c r="BD12" s="63" t="s">
        <v>303</v>
      </c>
      <c r="BE12" s="63" t="s">
        <v>304</v>
      </c>
      <c r="BH12" s="494"/>
      <c r="BI12" s="495"/>
      <c r="BJ12" s="496"/>
      <c r="BK12" s="511"/>
      <c r="BL12" s="511"/>
      <c r="BM12" s="511"/>
      <c r="BO12" s="484" t="s">
        <v>303</v>
      </c>
      <c r="BP12" s="485"/>
      <c r="BQ12" s="486"/>
      <c r="BR12" s="487" t="s">
        <v>304</v>
      </c>
      <c r="BS12" s="488"/>
      <c r="BT12" s="489"/>
      <c r="BV12" s="462"/>
      <c r="BX12" s="401" t="s">
        <v>303</v>
      </c>
      <c r="BY12" s="402"/>
      <c r="BZ12" s="398"/>
      <c r="CA12" s="412" t="s">
        <v>304</v>
      </c>
      <c r="CB12" s="413"/>
      <c r="CC12" s="414"/>
      <c r="CE12" s="462"/>
      <c r="CG12" s="462"/>
      <c r="CI12" s="463"/>
      <c r="CM12" s="84" t="s">
        <v>347</v>
      </c>
      <c r="CN12" s="84" t="s">
        <v>348</v>
      </c>
      <c r="CO12" s="84" t="s">
        <v>349</v>
      </c>
      <c r="CP12" s="88" t="s">
        <v>350</v>
      </c>
    </row>
    <row r="13" spans="1:111" ht="12.75" customHeight="1">
      <c r="A13" s="533" t="s">
        <v>306</v>
      </c>
      <c r="B13" s="531"/>
      <c r="C13" s="531"/>
      <c r="D13" s="532" t="s">
        <v>291</v>
      </c>
      <c r="E13" s="531"/>
      <c r="F13" s="531"/>
      <c r="G13" s="532" t="s">
        <v>292</v>
      </c>
      <c r="H13" s="531"/>
      <c r="I13" s="531" t="s">
        <v>293</v>
      </c>
      <c r="J13" s="531"/>
      <c r="K13" s="530">
        <v>9930</v>
      </c>
      <c r="L13" s="530"/>
      <c r="M13" s="530"/>
      <c r="N13" s="530">
        <v>9930</v>
      </c>
      <c r="O13" s="530"/>
      <c r="P13" s="530"/>
      <c r="Q13" s="537">
        <f>N13/K13</f>
        <v>1</v>
      </c>
      <c r="R13" s="537"/>
      <c r="S13" s="529">
        <v>8182650</v>
      </c>
      <c r="T13" s="529"/>
      <c r="U13" s="529"/>
      <c r="V13" s="529"/>
      <c r="W13" s="536"/>
      <c r="X13" s="529"/>
      <c r="Y13" s="529"/>
      <c r="Z13" s="529"/>
      <c r="AA13" s="529"/>
      <c r="AB13" s="534">
        <v>1967635</v>
      </c>
      <c r="AC13" s="534"/>
      <c r="AD13" s="534"/>
      <c r="AE13" s="534"/>
      <c r="AF13" s="534">
        <v>720950</v>
      </c>
      <c r="AG13" s="534"/>
      <c r="AH13" s="534"/>
      <c r="AI13" s="534"/>
      <c r="AJ13" s="534"/>
      <c r="AK13" s="534"/>
      <c r="AL13" s="534"/>
      <c r="AM13" s="534"/>
      <c r="AN13" s="534">
        <v>825460</v>
      </c>
      <c r="AO13" s="534"/>
      <c r="AP13" s="534"/>
      <c r="AQ13" s="534"/>
      <c r="AR13" s="534">
        <v>373260</v>
      </c>
      <c r="AS13" s="534"/>
      <c r="AT13" s="534"/>
      <c r="AU13" s="535"/>
      <c r="AV13" s="516">
        <f>SUM(AR13,AN13,AJ13,AF13,AB13,W13,S13)</f>
        <v>12069955</v>
      </c>
      <c r="AW13" s="517"/>
      <c r="AX13" s="517"/>
      <c r="AY13" s="517"/>
      <c r="BB13" s="617">
        <v>41703</v>
      </c>
      <c r="BC13" s="602"/>
      <c r="BD13" s="609"/>
      <c r="BE13" s="611"/>
      <c r="BF13" s="62"/>
      <c r="BH13" s="497"/>
      <c r="BI13" s="498"/>
      <c r="BJ13" s="499"/>
      <c r="BK13" s="530"/>
      <c r="BL13" s="530"/>
      <c r="BM13" s="620"/>
      <c r="BO13" s="638">
        <v>43899</v>
      </c>
      <c r="BP13" s="639"/>
      <c r="BQ13" s="640"/>
      <c r="BR13" s="641">
        <v>44264</v>
      </c>
      <c r="BS13" s="641"/>
      <c r="BT13" s="642"/>
      <c r="BV13" s="462">
        <f>IF(OR(BO13="",BR13=""),0,BR13-BO13+1)</f>
        <v>366</v>
      </c>
      <c r="BX13" s="483">
        <v>43831</v>
      </c>
      <c r="BY13" s="483"/>
      <c r="BZ13" s="483"/>
      <c r="CA13" s="483">
        <v>44196</v>
      </c>
      <c r="CB13" s="483"/>
      <c r="CC13" s="483"/>
      <c r="CE13" s="462">
        <f>IF(OR(BX13="",CA13=""),0,CA13-BX13+1)</f>
        <v>366</v>
      </c>
      <c r="CG13" s="460">
        <f>BV13/CE13</f>
        <v>1</v>
      </c>
      <c r="CI13" s="466" t="s">
        <v>329</v>
      </c>
      <c r="CM13" s="652"/>
      <c r="CN13" s="653"/>
      <c r="CO13" s="654"/>
      <c r="CP13" s="659">
        <f>IF(G13="리스",W13-CM13-CN13-IF(CO13&gt;0,CO13,IF(CM13+CN13&gt;0,(W13-CM13-CN13)*7%,0)),0)</f>
        <v>0</v>
      </c>
    </row>
    <row r="14" spans="1:111" ht="12.75" customHeight="1">
      <c r="A14" s="518"/>
      <c r="B14" s="491"/>
      <c r="C14" s="491"/>
      <c r="D14" s="491"/>
      <c r="E14" s="491"/>
      <c r="F14" s="491"/>
      <c r="G14" s="491"/>
      <c r="H14" s="491"/>
      <c r="I14" s="491"/>
      <c r="J14" s="491"/>
      <c r="K14" s="468"/>
      <c r="L14" s="468"/>
      <c r="M14" s="468"/>
      <c r="N14" s="468"/>
      <c r="O14" s="468"/>
      <c r="P14" s="468"/>
      <c r="Q14" s="492"/>
      <c r="R14" s="492"/>
      <c r="S14" s="507"/>
      <c r="T14" s="507"/>
      <c r="U14" s="507"/>
      <c r="V14" s="507"/>
      <c r="W14" s="61"/>
      <c r="X14" s="510"/>
      <c r="Y14" s="510"/>
      <c r="Z14" s="510"/>
      <c r="AA14" s="510"/>
      <c r="AB14" s="508"/>
      <c r="AC14" s="508"/>
      <c r="AD14" s="508"/>
      <c r="AE14" s="508"/>
      <c r="AF14" s="508"/>
      <c r="AG14" s="508"/>
      <c r="AH14" s="508"/>
      <c r="AI14" s="508"/>
      <c r="AJ14" s="508"/>
      <c r="AK14" s="508"/>
      <c r="AL14" s="508"/>
      <c r="AM14" s="508"/>
      <c r="AN14" s="508"/>
      <c r="AO14" s="508"/>
      <c r="AP14" s="508"/>
      <c r="AQ14" s="508"/>
      <c r="AR14" s="508"/>
      <c r="AS14" s="508"/>
      <c r="AT14" s="508"/>
      <c r="AU14" s="509"/>
      <c r="AV14" s="516"/>
      <c r="AW14" s="517"/>
      <c r="AX14" s="517"/>
      <c r="AY14" s="517"/>
      <c r="BB14" s="605"/>
      <c r="BC14" s="603"/>
      <c r="BD14" s="610"/>
      <c r="BE14" s="612"/>
      <c r="BF14" s="62"/>
      <c r="BH14" s="475"/>
      <c r="BI14" s="476"/>
      <c r="BJ14" s="477"/>
      <c r="BK14" s="468"/>
      <c r="BL14" s="468"/>
      <c r="BM14" s="469"/>
      <c r="BO14" s="633"/>
      <c r="BP14" s="634"/>
      <c r="BQ14" s="635"/>
      <c r="BR14" s="636"/>
      <c r="BS14" s="636"/>
      <c r="BT14" s="637"/>
      <c r="BV14" s="462"/>
      <c r="BX14" s="483"/>
      <c r="BY14" s="483"/>
      <c r="BZ14" s="483"/>
      <c r="CA14" s="483"/>
      <c r="CB14" s="483"/>
      <c r="CC14" s="483"/>
      <c r="CE14" s="462"/>
      <c r="CG14" s="460"/>
      <c r="CI14" s="464"/>
      <c r="CM14" s="651"/>
      <c r="CN14" s="555"/>
      <c r="CO14" s="649"/>
      <c r="CP14" s="660"/>
    </row>
    <row r="15" spans="1:111" ht="12.75" customHeight="1">
      <c r="A15" s="518" t="s">
        <v>307</v>
      </c>
      <c r="B15" s="491"/>
      <c r="C15" s="491"/>
      <c r="D15" s="490" t="s">
        <v>294</v>
      </c>
      <c r="E15" s="491"/>
      <c r="F15" s="491"/>
      <c r="G15" s="490" t="s">
        <v>292</v>
      </c>
      <c r="H15" s="491"/>
      <c r="I15" s="491" t="s">
        <v>293</v>
      </c>
      <c r="J15" s="491"/>
      <c r="K15" s="468">
        <v>11025</v>
      </c>
      <c r="L15" s="468"/>
      <c r="M15" s="468"/>
      <c r="N15" s="468">
        <v>11025</v>
      </c>
      <c r="O15" s="468"/>
      <c r="P15" s="468"/>
      <c r="Q15" s="492">
        <f>N15/K15</f>
        <v>1</v>
      </c>
      <c r="R15" s="492"/>
      <c r="S15" s="507">
        <v>6050758</v>
      </c>
      <c r="T15" s="507"/>
      <c r="U15" s="507"/>
      <c r="V15" s="507"/>
      <c r="W15" s="506"/>
      <c r="X15" s="507"/>
      <c r="Y15" s="507"/>
      <c r="Z15" s="507"/>
      <c r="AA15" s="507"/>
      <c r="AB15" s="508">
        <v>2184609</v>
      </c>
      <c r="AC15" s="508"/>
      <c r="AD15" s="508"/>
      <c r="AE15" s="508"/>
      <c r="AF15" s="508">
        <v>922800</v>
      </c>
      <c r="AG15" s="508"/>
      <c r="AH15" s="508"/>
      <c r="AI15" s="508"/>
      <c r="AJ15" s="508"/>
      <c r="AK15" s="508"/>
      <c r="AL15" s="508"/>
      <c r="AM15" s="508"/>
      <c r="AN15" s="508">
        <v>740740</v>
      </c>
      <c r="AO15" s="508"/>
      <c r="AP15" s="508"/>
      <c r="AQ15" s="508"/>
      <c r="AR15" s="508">
        <v>537000</v>
      </c>
      <c r="AS15" s="508"/>
      <c r="AT15" s="508"/>
      <c r="AU15" s="509"/>
      <c r="AV15" s="516">
        <f>SUM(AR15,AN15,AJ15,AF15,AB15,W15,S15)</f>
        <v>10435907</v>
      </c>
      <c r="AW15" s="517"/>
      <c r="AX15" s="517"/>
      <c r="AY15" s="517"/>
      <c r="BB15" s="604">
        <v>43604</v>
      </c>
      <c r="BC15" s="606"/>
      <c r="BD15" s="613"/>
      <c r="BE15" s="614"/>
      <c r="BH15" s="472"/>
      <c r="BI15" s="473"/>
      <c r="BJ15" s="474"/>
      <c r="BK15" s="468"/>
      <c r="BL15" s="468"/>
      <c r="BM15" s="469"/>
      <c r="BO15" s="630"/>
      <c r="BP15" s="631"/>
      <c r="BQ15" s="632"/>
      <c r="BR15" s="636"/>
      <c r="BS15" s="636"/>
      <c r="BT15" s="637"/>
      <c r="BV15" s="462">
        <f>IF(OR(BO15="",BR15=""),0,BR15-BO15+1)</f>
        <v>0</v>
      </c>
      <c r="BX15" s="467">
        <f>$BX$13</f>
        <v>43831</v>
      </c>
      <c r="BY15" s="467"/>
      <c r="BZ15" s="467"/>
      <c r="CA15" s="467">
        <f>$CA$13</f>
        <v>44196</v>
      </c>
      <c r="CB15" s="467"/>
      <c r="CC15" s="467"/>
      <c r="CE15" s="462">
        <f>IF(OR(BX15="",CA15=""),0,CA15-BX15+1)</f>
        <v>366</v>
      </c>
      <c r="CG15" s="460">
        <f>BV15/CE15</f>
        <v>0</v>
      </c>
      <c r="CI15" s="464" t="s">
        <v>330</v>
      </c>
      <c r="CM15" s="650"/>
      <c r="CN15" s="511"/>
      <c r="CO15" s="648"/>
      <c r="CP15" s="659">
        <f t="shared" ref="CP15" si="0">IF(G15="리스",W15-CM15-CN15-IF(CO15&gt;0,CO15,IF(CM15+CN15&gt;0,(W15-CM15-CN15)*7%,0)),0)</f>
        <v>0</v>
      </c>
    </row>
    <row r="16" spans="1:111" ht="12.75" customHeight="1">
      <c r="A16" s="518"/>
      <c r="B16" s="491"/>
      <c r="C16" s="491"/>
      <c r="D16" s="491"/>
      <c r="E16" s="491"/>
      <c r="F16" s="491"/>
      <c r="G16" s="491"/>
      <c r="H16" s="491"/>
      <c r="I16" s="491"/>
      <c r="J16" s="491"/>
      <c r="K16" s="468"/>
      <c r="L16" s="468"/>
      <c r="M16" s="468"/>
      <c r="N16" s="468"/>
      <c r="O16" s="468"/>
      <c r="P16" s="468"/>
      <c r="Q16" s="492"/>
      <c r="R16" s="492"/>
      <c r="S16" s="507"/>
      <c r="T16" s="507"/>
      <c r="U16" s="507"/>
      <c r="V16" s="507"/>
      <c r="W16" s="61"/>
      <c r="X16" s="510"/>
      <c r="Y16" s="510"/>
      <c r="Z16" s="510"/>
      <c r="AA16" s="510"/>
      <c r="AB16" s="508"/>
      <c r="AC16" s="508"/>
      <c r="AD16" s="508"/>
      <c r="AE16" s="508"/>
      <c r="AF16" s="508"/>
      <c r="AG16" s="508"/>
      <c r="AH16" s="508"/>
      <c r="AI16" s="508"/>
      <c r="AJ16" s="508"/>
      <c r="AK16" s="508"/>
      <c r="AL16" s="508"/>
      <c r="AM16" s="508"/>
      <c r="AN16" s="508"/>
      <c r="AO16" s="508"/>
      <c r="AP16" s="508"/>
      <c r="AQ16" s="508"/>
      <c r="AR16" s="508"/>
      <c r="AS16" s="508"/>
      <c r="AT16" s="508"/>
      <c r="AU16" s="509"/>
      <c r="AV16" s="516"/>
      <c r="AW16" s="517"/>
      <c r="AX16" s="517"/>
      <c r="AY16" s="517"/>
      <c r="BB16" s="605"/>
      <c r="BC16" s="603"/>
      <c r="BD16" s="610"/>
      <c r="BE16" s="612"/>
      <c r="BH16" s="475"/>
      <c r="BI16" s="476"/>
      <c r="BJ16" s="477"/>
      <c r="BK16" s="468"/>
      <c r="BL16" s="468"/>
      <c r="BM16" s="469"/>
      <c r="BO16" s="633"/>
      <c r="BP16" s="634"/>
      <c r="BQ16" s="635"/>
      <c r="BR16" s="636"/>
      <c r="BS16" s="636"/>
      <c r="BT16" s="637"/>
      <c r="BV16" s="462"/>
      <c r="BX16" s="467"/>
      <c r="BY16" s="467"/>
      <c r="BZ16" s="467"/>
      <c r="CA16" s="467"/>
      <c r="CB16" s="467"/>
      <c r="CC16" s="467"/>
      <c r="CE16" s="462"/>
      <c r="CF16" s="67"/>
      <c r="CG16" s="460"/>
      <c r="CI16" s="464"/>
      <c r="CM16" s="651"/>
      <c r="CN16" s="555"/>
      <c r="CO16" s="649"/>
      <c r="CP16" s="660"/>
    </row>
    <row r="17" spans="1:94" ht="12.75" customHeight="1">
      <c r="A17" s="538" t="s">
        <v>314</v>
      </c>
      <c r="B17" s="539"/>
      <c r="C17" s="539"/>
      <c r="D17" s="540" t="s">
        <v>678</v>
      </c>
      <c r="E17" s="539"/>
      <c r="F17" s="539"/>
      <c r="G17" s="540" t="s">
        <v>315</v>
      </c>
      <c r="H17" s="539"/>
      <c r="I17" s="539" t="s">
        <v>340</v>
      </c>
      <c r="J17" s="539"/>
      <c r="K17" s="541">
        <v>10946</v>
      </c>
      <c r="L17" s="541"/>
      <c r="M17" s="541"/>
      <c r="N17" s="541">
        <v>10946</v>
      </c>
      <c r="O17" s="541"/>
      <c r="P17" s="541"/>
      <c r="Q17" s="550">
        <f>N17/K17</f>
        <v>1</v>
      </c>
      <c r="R17" s="550"/>
      <c r="S17" s="547">
        <v>0</v>
      </c>
      <c r="T17" s="547"/>
      <c r="U17" s="547"/>
      <c r="V17" s="547"/>
      <c r="W17" s="548"/>
      <c r="X17" s="549"/>
      <c r="Y17" s="549"/>
      <c r="Z17" s="549"/>
      <c r="AA17" s="549"/>
      <c r="AB17" s="542">
        <v>2609022</v>
      </c>
      <c r="AC17" s="542"/>
      <c r="AD17" s="542"/>
      <c r="AE17" s="542"/>
      <c r="AF17" s="542">
        <v>1321110</v>
      </c>
      <c r="AG17" s="542"/>
      <c r="AH17" s="542"/>
      <c r="AI17" s="542"/>
      <c r="AJ17" s="542">
        <v>335000</v>
      </c>
      <c r="AK17" s="542"/>
      <c r="AL17" s="542"/>
      <c r="AM17" s="542"/>
      <c r="AN17" s="542">
        <v>27070</v>
      </c>
      <c r="AO17" s="542"/>
      <c r="AP17" s="542"/>
      <c r="AQ17" s="542"/>
      <c r="AR17" s="542">
        <v>268000</v>
      </c>
      <c r="AS17" s="542"/>
      <c r="AT17" s="542"/>
      <c r="AU17" s="543"/>
      <c r="AV17" s="544">
        <f>SUM(AR17,AN17,AJ17,AF17,AB17,W17,S17)</f>
        <v>4560202</v>
      </c>
      <c r="AW17" s="545"/>
      <c r="AX17" s="545"/>
      <c r="AY17" s="545"/>
      <c r="BB17" s="604"/>
      <c r="BC17" s="606"/>
      <c r="BD17" s="613"/>
      <c r="BE17" s="615"/>
      <c r="BF17" s="62"/>
      <c r="BH17" s="500">
        <v>10946</v>
      </c>
      <c r="BI17" s="501"/>
      <c r="BJ17" s="502"/>
      <c r="BK17" s="541">
        <v>10946</v>
      </c>
      <c r="BL17" s="541"/>
      <c r="BM17" s="621"/>
      <c r="BO17" s="622">
        <v>10946</v>
      </c>
      <c r="BP17" s="623"/>
      <c r="BQ17" s="624"/>
      <c r="BR17" s="628">
        <v>10946</v>
      </c>
      <c r="BS17" s="628"/>
      <c r="BT17" s="629"/>
      <c r="BV17" s="462">
        <f>IF(OR(BO17="",BR17=""),0,BR17-BO17+1)</f>
        <v>1</v>
      </c>
      <c r="BX17" s="467">
        <f>$BX$13</f>
        <v>43831</v>
      </c>
      <c r="BY17" s="467"/>
      <c r="BZ17" s="467"/>
      <c r="CA17" s="467">
        <f>$CA$13</f>
        <v>44196</v>
      </c>
      <c r="CB17" s="467"/>
      <c r="CC17" s="467"/>
      <c r="CE17" s="462">
        <f>IF(OR(BX17="",CA17=""),0,CA17-BX17+1)</f>
        <v>366</v>
      </c>
      <c r="CF17" s="67"/>
      <c r="CG17" s="460">
        <f>BV17/CE17</f>
        <v>2.7322404371584699E-3</v>
      </c>
      <c r="CI17" s="464" t="s">
        <v>331</v>
      </c>
      <c r="CM17" s="650"/>
      <c r="CN17" s="511"/>
      <c r="CO17" s="648"/>
      <c r="CP17" s="659">
        <f t="shared" ref="CP17" si="1">IF(G17="리스",W17-CM17-CN17-IF(CO17&gt;0,CO17,IF(CM17+CN17&gt;0,(W17-CM17-CN17)*7%,0)),0)</f>
        <v>0</v>
      </c>
    </row>
    <row r="18" spans="1:94" ht="12.75" customHeight="1">
      <c r="A18" s="538"/>
      <c r="B18" s="539"/>
      <c r="C18" s="539"/>
      <c r="D18" s="539"/>
      <c r="E18" s="539"/>
      <c r="F18" s="539"/>
      <c r="G18" s="539"/>
      <c r="H18" s="539"/>
      <c r="I18" s="539"/>
      <c r="J18" s="539"/>
      <c r="K18" s="541"/>
      <c r="L18" s="541"/>
      <c r="M18" s="541"/>
      <c r="N18" s="541"/>
      <c r="O18" s="541"/>
      <c r="P18" s="541"/>
      <c r="Q18" s="550"/>
      <c r="R18" s="550"/>
      <c r="S18" s="547"/>
      <c r="T18" s="547"/>
      <c r="U18" s="547"/>
      <c r="V18" s="547"/>
      <c r="W18" s="64"/>
      <c r="X18" s="546"/>
      <c r="Y18" s="546"/>
      <c r="Z18" s="546"/>
      <c r="AA18" s="546"/>
      <c r="AB18" s="542"/>
      <c r="AC18" s="542"/>
      <c r="AD18" s="542"/>
      <c r="AE18" s="542"/>
      <c r="AF18" s="542"/>
      <c r="AG18" s="542"/>
      <c r="AH18" s="542"/>
      <c r="AI18" s="542"/>
      <c r="AJ18" s="542"/>
      <c r="AK18" s="542"/>
      <c r="AL18" s="542"/>
      <c r="AM18" s="542"/>
      <c r="AN18" s="542"/>
      <c r="AO18" s="542"/>
      <c r="AP18" s="542"/>
      <c r="AQ18" s="542"/>
      <c r="AR18" s="542"/>
      <c r="AS18" s="542"/>
      <c r="AT18" s="542"/>
      <c r="AU18" s="543"/>
      <c r="AV18" s="544"/>
      <c r="AW18" s="545"/>
      <c r="AX18" s="545"/>
      <c r="AY18" s="545"/>
      <c r="BB18" s="605"/>
      <c r="BC18" s="603"/>
      <c r="BD18" s="610"/>
      <c r="BE18" s="616"/>
      <c r="BF18" s="62"/>
      <c r="BH18" s="503"/>
      <c r="BI18" s="504"/>
      <c r="BJ18" s="505"/>
      <c r="BK18" s="541"/>
      <c r="BL18" s="541"/>
      <c r="BM18" s="621"/>
      <c r="BO18" s="625"/>
      <c r="BP18" s="626"/>
      <c r="BQ18" s="627"/>
      <c r="BR18" s="628"/>
      <c r="BS18" s="628"/>
      <c r="BT18" s="629"/>
      <c r="BV18" s="462"/>
      <c r="BX18" s="467"/>
      <c r="BY18" s="467"/>
      <c r="BZ18" s="467"/>
      <c r="CA18" s="467"/>
      <c r="CB18" s="467"/>
      <c r="CC18" s="467"/>
      <c r="CE18" s="462"/>
      <c r="CF18" s="67"/>
      <c r="CG18" s="460"/>
      <c r="CI18" s="464"/>
      <c r="CM18" s="651"/>
      <c r="CN18" s="555"/>
      <c r="CO18" s="649"/>
      <c r="CP18" s="660"/>
    </row>
    <row r="19" spans="1:94" ht="12.75" customHeight="1">
      <c r="A19" s="538" t="s">
        <v>316</v>
      </c>
      <c r="B19" s="539"/>
      <c r="C19" s="539"/>
      <c r="D19" s="540" t="s">
        <v>679</v>
      </c>
      <c r="E19" s="539"/>
      <c r="F19" s="539"/>
      <c r="G19" s="540" t="s">
        <v>315</v>
      </c>
      <c r="H19" s="539"/>
      <c r="I19" s="539" t="s">
        <v>339</v>
      </c>
      <c r="J19" s="539"/>
      <c r="K19" s="541">
        <v>9726</v>
      </c>
      <c r="L19" s="541"/>
      <c r="M19" s="541"/>
      <c r="N19" s="541">
        <v>9726</v>
      </c>
      <c r="O19" s="541"/>
      <c r="P19" s="541"/>
      <c r="Q19" s="550">
        <f>N19/K19</f>
        <v>1</v>
      </c>
      <c r="R19" s="550"/>
      <c r="S19" s="547">
        <v>0</v>
      </c>
      <c r="T19" s="547"/>
      <c r="U19" s="547"/>
      <c r="V19" s="547"/>
      <c r="W19" s="548"/>
      <c r="X19" s="549"/>
      <c r="Y19" s="549"/>
      <c r="Z19" s="549"/>
      <c r="AA19" s="549"/>
      <c r="AB19" s="542">
        <v>2318231</v>
      </c>
      <c r="AC19" s="542"/>
      <c r="AD19" s="542"/>
      <c r="AE19" s="542"/>
      <c r="AF19" s="542">
        <v>1113100</v>
      </c>
      <c r="AG19" s="542"/>
      <c r="AH19" s="542"/>
      <c r="AI19" s="542"/>
      <c r="AJ19" s="542">
        <v>1390000</v>
      </c>
      <c r="AK19" s="542"/>
      <c r="AL19" s="542"/>
      <c r="AM19" s="542"/>
      <c r="AN19" s="542">
        <v>27070</v>
      </c>
      <c r="AO19" s="542"/>
      <c r="AP19" s="542"/>
      <c r="AQ19" s="542"/>
      <c r="AR19" s="542">
        <v>214000</v>
      </c>
      <c r="AS19" s="542"/>
      <c r="AT19" s="542"/>
      <c r="AU19" s="543"/>
      <c r="AV19" s="544">
        <f>SUM(AR19,AN19,AJ19,AF19,AB19,W19,S19)</f>
        <v>5062401</v>
      </c>
      <c r="AW19" s="545"/>
      <c r="AX19" s="545"/>
      <c r="AY19" s="545"/>
      <c r="BB19" s="604"/>
      <c r="BC19" s="606"/>
      <c r="BD19" s="613"/>
      <c r="BE19" s="614"/>
      <c r="BH19" s="500">
        <v>9726</v>
      </c>
      <c r="BI19" s="501"/>
      <c r="BJ19" s="502"/>
      <c r="BK19" s="541">
        <v>9726</v>
      </c>
      <c r="BL19" s="541"/>
      <c r="BM19" s="621"/>
      <c r="BO19" s="622">
        <v>9726</v>
      </c>
      <c r="BP19" s="623"/>
      <c r="BQ19" s="624"/>
      <c r="BR19" s="628">
        <v>9726</v>
      </c>
      <c r="BS19" s="628"/>
      <c r="BT19" s="629"/>
      <c r="BV19" s="462">
        <f>IF(OR(BO19="",BR19=""),0,BR19-BO19+1)</f>
        <v>1</v>
      </c>
      <c r="BX19" s="467">
        <f>$BX$13</f>
        <v>43831</v>
      </c>
      <c r="BY19" s="467"/>
      <c r="BZ19" s="467"/>
      <c r="CA19" s="467">
        <f>$CA$13</f>
        <v>44196</v>
      </c>
      <c r="CB19" s="467"/>
      <c r="CC19" s="467"/>
      <c r="CE19" s="462">
        <f>IF(OR(BX19="",CA19=""),0,CA19-BX19+1)</f>
        <v>366</v>
      </c>
      <c r="CF19" s="67"/>
      <c r="CG19" s="460">
        <f>BV19/CE19</f>
        <v>2.7322404371584699E-3</v>
      </c>
      <c r="CI19" s="464"/>
      <c r="CM19" s="650"/>
      <c r="CN19" s="511"/>
      <c r="CO19" s="648"/>
      <c r="CP19" s="659">
        <f t="shared" ref="CP19" si="2">IF(G19="리스",W19-CM19-CN19-IF(CO19&gt;0,CO19,IF(CM19+CN19&gt;0,(W19-CM19-CN19)*7%,0)),0)</f>
        <v>0</v>
      </c>
    </row>
    <row r="20" spans="1:94" ht="12.75" customHeight="1">
      <c r="A20" s="538"/>
      <c r="B20" s="539"/>
      <c r="C20" s="539"/>
      <c r="D20" s="539"/>
      <c r="E20" s="539"/>
      <c r="F20" s="539"/>
      <c r="G20" s="539"/>
      <c r="H20" s="539"/>
      <c r="I20" s="539"/>
      <c r="J20" s="539"/>
      <c r="K20" s="541"/>
      <c r="L20" s="541"/>
      <c r="M20" s="541"/>
      <c r="N20" s="541"/>
      <c r="O20" s="541"/>
      <c r="P20" s="541"/>
      <c r="Q20" s="550"/>
      <c r="R20" s="550"/>
      <c r="S20" s="547"/>
      <c r="T20" s="547"/>
      <c r="U20" s="547"/>
      <c r="V20" s="547"/>
      <c r="W20" s="64"/>
      <c r="X20" s="546"/>
      <c r="Y20" s="546"/>
      <c r="Z20" s="546"/>
      <c r="AA20" s="546"/>
      <c r="AB20" s="542"/>
      <c r="AC20" s="542"/>
      <c r="AD20" s="542"/>
      <c r="AE20" s="542"/>
      <c r="AF20" s="542"/>
      <c r="AG20" s="542"/>
      <c r="AH20" s="542"/>
      <c r="AI20" s="542"/>
      <c r="AJ20" s="542"/>
      <c r="AK20" s="542"/>
      <c r="AL20" s="542"/>
      <c r="AM20" s="542"/>
      <c r="AN20" s="542"/>
      <c r="AO20" s="542"/>
      <c r="AP20" s="542"/>
      <c r="AQ20" s="542"/>
      <c r="AR20" s="542"/>
      <c r="AS20" s="542"/>
      <c r="AT20" s="542"/>
      <c r="AU20" s="543"/>
      <c r="AV20" s="544"/>
      <c r="AW20" s="545"/>
      <c r="AX20" s="545"/>
      <c r="AY20" s="545"/>
      <c r="BB20" s="605"/>
      <c r="BC20" s="603"/>
      <c r="BD20" s="610"/>
      <c r="BE20" s="612"/>
      <c r="BH20" s="503"/>
      <c r="BI20" s="504"/>
      <c r="BJ20" s="505"/>
      <c r="BK20" s="541"/>
      <c r="BL20" s="541"/>
      <c r="BM20" s="621"/>
      <c r="BO20" s="625"/>
      <c r="BP20" s="626"/>
      <c r="BQ20" s="627"/>
      <c r="BR20" s="628"/>
      <c r="BS20" s="628"/>
      <c r="BT20" s="629"/>
      <c r="BV20" s="462"/>
      <c r="BX20" s="467"/>
      <c r="BY20" s="467"/>
      <c r="BZ20" s="467"/>
      <c r="CA20" s="467"/>
      <c r="CB20" s="467"/>
      <c r="CC20" s="467"/>
      <c r="CE20" s="462"/>
      <c r="CF20" s="67"/>
      <c r="CG20" s="460"/>
      <c r="CI20" s="464"/>
      <c r="CM20" s="651"/>
      <c r="CN20" s="555"/>
      <c r="CO20" s="649"/>
      <c r="CP20" s="660"/>
    </row>
    <row r="21" spans="1:94" s="55" customFormat="1" ht="12.75" customHeight="1">
      <c r="A21" s="518" t="s">
        <v>308</v>
      </c>
      <c r="B21" s="491"/>
      <c r="C21" s="491"/>
      <c r="D21" s="490" t="s">
        <v>295</v>
      </c>
      <c r="E21" s="491"/>
      <c r="F21" s="491"/>
      <c r="G21" s="490" t="s">
        <v>296</v>
      </c>
      <c r="H21" s="491"/>
      <c r="I21" s="491" t="s">
        <v>293</v>
      </c>
      <c r="J21" s="491"/>
      <c r="K21" s="468">
        <v>26713</v>
      </c>
      <c r="L21" s="468"/>
      <c r="M21" s="468"/>
      <c r="N21" s="468">
        <v>26713</v>
      </c>
      <c r="O21" s="468"/>
      <c r="P21" s="468"/>
      <c r="Q21" s="492">
        <f>N21/K21</f>
        <v>1</v>
      </c>
      <c r="R21" s="492"/>
      <c r="S21" s="507">
        <v>0</v>
      </c>
      <c r="T21" s="507"/>
      <c r="U21" s="507"/>
      <c r="V21" s="507"/>
      <c r="W21" s="506">
        <v>4690000</v>
      </c>
      <c r="X21" s="507"/>
      <c r="Y21" s="507"/>
      <c r="Z21" s="507"/>
      <c r="AA21" s="507"/>
      <c r="AB21" s="508">
        <v>3991024</v>
      </c>
      <c r="AC21" s="508"/>
      <c r="AD21" s="508"/>
      <c r="AE21" s="508"/>
      <c r="AF21" s="508">
        <v>0</v>
      </c>
      <c r="AG21" s="508"/>
      <c r="AH21" s="508"/>
      <c r="AI21" s="508"/>
      <c r="AJ21" s="508">
        <v>200000</v>
      </c>
      <c r="AK21" s="508"/>
      <c r="AL21" s="508"/>
      <c r="AM21" s="508"/>
      <c r="AN21" s="508"/>
      <c r="AO21" s="508"/>
      <c r="AP21" s="508"/>
      <c r="AQ21" s="508"/>
      <c r="AR21" s="508">
        <v>95000</v>
      </c>
      <c r="AS21" s="508"/>
      <c r="AT21" s="508"/>
      <c r="AU21" s="509"/>
      <c r="AV21" s="516">
        <f>SUM(AR21,AN21,AJ21,AF21,AB21,W21,S21)</f>
        <v>8976024</v>
      </c>
      <c r="AW21" s="517"/>
      <c r="AX21" s="517"/>
      <c r="AY21" s="517"/>
      <c r="BB21" s="604"/>
      <c r="BC21" s="606"/>
      <c r="BD21" s="613">
        <v>42370</v>
      </c>
      <c r="BE21" s="614">
        <v>44012</v>
      </c>
      <c r="BF21" s="62"/>
      <c r="BH21" s="472"/>
      <c r="BI21" s="473"/>
      <c r="BJ21" s="474"/>
      <c r="BK21" s="468"/>
      <c r="BL21" s="468"/>
      <c r="BM21" s="469"/>
      <c r="BO21" s="630"/>
      <c r="BP21" s="631"/>
      <c r="BQ21" s="632"/>
      <c r="BR21" s="636"/>
      <c r="BS21" s="636"/>
      <c r="BT21" s="637"/>
      <c r="BV21" s="462">
        <f>IF(OR(BO21="",BR21=""),0,BR21-BO21+1)</f>
        <v>0</v>
      </c>
      <c r="BX21" s="467">
        <f>$BX$13</f>
        <v>43831</v>
      </c>
      <c r="BY21" s="467"/>
      <c r="BZ21" s="467"/>
      <c r="CA21" s="467">
        <f>$CA$13</f>
        <v>44196</v>
      </c>
      <c r="CB21" s="467"/>
      <c r="CC21" s="467"/>
      <c r="CE21" s="462">
        <f>IF(OR(BX21="",CA21=""),0,CA21-BX21+1)</f>
        <v>366</v>
      </c>
      <c r="CF21" s="67"/>
      <c r="CG21" s="460">
        <f>BV21/CE21</f>
        <v>0</v>
      </c>
      <c r="CI21" s="464"/>
      <c r="CM21" s="650"/>
      <c r="CN21" s="511"/>
      <c r="CO21" s="648"/>
      <c r="CP21" s="659">
        <f t="shared" ref="CP21" si="3">IF(G21="리스",W21-CM21-CN21-IF(CO21&gt;0,CO21,IF(CM21+CN21&gt;0,(W21-CM21-CN21)*7%,0)),0)</f>
        <v>0</v>
      </c>
    </row>
    <row r="22" spans="1:94" s="55" customFormat="1" ht="12.75" customHeight="1">
      <c r="A22" s="518"/>
      <c r="B22" s="491"/>
      <c r="C22" s="491"/>
      <c r="D22" s="491"/>
      <c r="E22" s="491"/>
      <c r="F22" s="491"/>
      <c r="G22" s="491"/>
      <c r="H22" s="491"/>
      <c r="I22" s="491"/>
      <c r="J22" s="491"/>
      <c r="K22" s="468"/>
      <c r="L22" s="468"/>
      <c r="M22" s="468"/>
      <c r="N22" s="468"/>
      <c r="O22" s="468"/>
      <c r="P22" s="468"/>
      <c r="Q22" s="492"/>
      <c r="R22" s="492"/>
      <c r="S22" s="507"/>
      <c r="T22" s="507"/>
      <c r="U22" s="507"/>
      <c r="V22" s="507"/>
      <c r="W22" s="61"/>
      <c r="X22" s="510"/>
      <c r="Y22" s="510"/>
      <c r="Z22" s="510"/>
      <c r="AA22" s="510"/>
      <c r="AB22" s="508"/>
      <c r="AC22" s="508"/>
      <c r="AD22" s="508"/>
      <c r="AE22" s="508"/>
      <c r="AF22" s="508"/>
      <c r="AG22" s="508"/>
      <c r="AH22" s="508"/>
      <c r="AI22" s="508"/>
      <c r="AJ22" s="508"/>
      <c r="AK22" s="508"/>
      <c r="AL22" s="508"/>
      <c r="AM22" s="508"/>
      <c r="AN22" s="508"/>
      <c r="AO22" s="508"/>
      <c r="AP22" s="508"/>
      <c r="AQ22" s="508"/>
      <c r="AR22" s="508"/>
      <c r="AS22" s="508"/>
      <c r="AT22" s="508"/>
      <c r="AU22" s="509"/>
      <c r="AV22" s="516"/>
      <c r="AW22" s="517"/>
      <c r="AX22" s="517"/>
      <c r="AY22" s="517"/>
      <c r="BB22" s="605"/>
      <c r="BC22" s="603"/>
      <c r="BD22" s="610"/>
      <c r="BE22" s="612"/>
      <c r="BF22" s="62"/>
      <c r="BH22" s="475"/>
      <c r="BI22" s="476"/>
      <c r="BJ22" s="477"/>
      <c r="BK22" s="468"/>
      <c r="BL22" s="468"/>
      <c r="BM22" s="469"/>
      <c r="BO22" s="633"/>
      <c r="BP22" s="634"/>
      <c r="BQ22" s="635"/>
      <c r="BR22" s="636"/>
      <c r="BS22" s="636"/>
      <c r="BT22" s="637"/>
      <c r="BV22" s="462"/>
      <c r="BX22" s="467"/>
      <c r="BY22" s="467"/>
      <c r="BZ22" s="467"/>
      <c r="CA22" s="467"/>
      <c r="CB22" s="467"/>
      <c r="CC22" s="467"/>
      <c r="CE22" s="462"/>
      <c r="CF22" s="67"/>
      <c r="CG22" s="460"/>
      <c r="CI22" s="464"/>
      <c r="CM22" s="651"/>
      <c r="CN22" s="555"/>
      <c r="CO22" s="649"/>
      <c r="CP22" s="660"/>
    </row>
    <row r="23" spans="1:94" s="55" customFormat="1" ht="12.75" customHeight="1">
      <c r="A23" s="518" t="s">
        <v>309</v>
      </c>
      <c r="B23" s="491"/>
      <c r="C23" s="491"/>
      <c r="D23" s="490" t="s">
        <v>295</v>
      </c>
      <c r="E23" s="491"/>
      <c r="F23" s="491"/>
      <c r="G23" s="490" t="s">
        <v>296</v>
      </c>
      <c r="H23" s="491"/>
      <c r="I23" s="491" t="s">
        <v>293</v>
      </c>
      <c r="J23" s="491"/>
      <c r="K23" s="468">
        <v>9047</v>
      </c>
      <c r="L23" s="468"/>
      <c r="M23" s="468"/>
      <c r="N23" s="468">
        <v>9047</v>
      </c>
      <c r="O23" s="468"/>
      <c r="P23" s="468"/>
      <c r="Q23" s="492">
        <f>N23/K23</f>
        <v>1</v>
      </c>
      <c r="R23" s="492"/>
      <c r="S23" s="493">
        <v>0</v>
      </c>
      <c r="T23" s="493"/>
      <c r="U23" s="493"/>
      <c r="V23" s="493"/>
      <c r="W23" s="506">
        <v>4880909</v>
      </c>
      <c r="X23" s="507"/>
      <c r="Y23" s="507"/>
      <c r="Z23" s="507"/>
      <c r="AA23" s="507"/>
      <c r="AB23" s="508">
        <v>1351656</v>
      </c>
      <c r="AC23" s="508"/>
      <c r="AD23" s="508"/>
      <c r="AE23" s="508"/>
      <c r="AF23" s="508">
        <v>0</v>
      </c>
      <c r="AG23" s="508"/>
      <c r="AH23" s="508"/>
      <c r="AI23" s="508"/>
      <c r="AJ23" s="508"/>
      <c r="AK23" s="508"/>
      <c r="AL23" s="508"/>
      <c r="AM23" s="508"/>
      <c r="AN23" s="508"/>
      <c r="AO23" s="508"/>
      <c r="AP23" s="508"/>
      <c r="AQ23" s="508"/>
      <c r="AR23" s="508"/>
      <c r="AS23" s="508"/>
      <c r="AT23" s="508"/>
      <c r="AU23" s="509"/>
      <c r="AV23" s="516">
        <f>SUM(AR23,AN23,AJ23,AF23,AB23,W23,S23)</f>
        <v>6232565</v>
      </c>
      <c r="AW23" s="517"/>
      <c r="AX23" s="517"/>
      <c r="AY23" s="517"/>
      <c r="BB23" s="604"/>
      <c r="BC23" s="606"/>
      <c r="BD23" s="613">
        <v>42370</v>
      </c>
      <c r="BE23" s="614">
        <v>43927</v>
      </c>
      <c r="BF23" s="62"/>
      <c r="BH23" s="472"/>
      <c r="BI23" s="473"/>
      <c r="BJ23" s="474"/>
      <c r="BK23" s="468"/>
      <c r="BL23" s="468"/>
      <c r="BM23" s="469"/>
      <c r="BO23" s="630"/>
      <c r="BP23" s="631"/>
      <c r="BQ23" s="632"/>
      <c r="BR23" s="636"/>
      <c r="BS23" s="636"/>
      <c r="BT23" s="637"/>
      <c r="BV23" s="462">
        <f>IF(OR(BO23="",BR23=""),0,BR23-BO23+1)</f>
        <v>0</v>
      </c>
      <c r="BX23" s="467">
        <f>$BX$13</f>
        <v>43831</v>
      </c>
      <c r="BY23" s="467"/>
      <c r="BZ23" s="467"/>
      <c r="CA23" s="467">
        <f>$CA$13</f>
        <v>44196</v>
      </c>
      <c r="CB23" s="467"/>
      <c r="CC23" s="467"/>
      <c r="CE23" s="462">
        <f>IF(OR(BX23="",CA23=""),0,CA23-BX23+1)</f>
        <v>366</v>
      </c>
      <c r="CF23" s="67"/>
      <c r="CG23" s="460">
        <f>BV23/CE23</f>
        <v>0</v>
      </c>
      <c r="CI23" s="464"/>
      <c r="CM23" s="650"/>
      <c r="CN23" s="511"/>
      <c r="CO23" s="648"/>
      <c r="CP23" s="659">
        <f t="shared" ref="CP23" si="4">IF(G23="리스",W23-CM23-CN23-IF(CO23&gt;0,CO23,IF(CM23+CN23&gt;0,(W23-CM23-CN23)*7%,0)),0)</f>
        <v>0</v>
      </c>
    </row>
    <row r="24" spans="1:94" s="55" customFormat="1" ht="12.75" customHeight="1">
      <c r="A24" s="518"/>
      <c r="B24" s="491"/>
      <c r="C24" s="491"/>
      <c r="D24" s="491"/>
      <c r="E24" s="491"/>
      <c r="F24" s="491"/>
      <c r="G24" s="491"/>
      <c r="H24" s="491"/>
      <c r="I24" s="491"/>
      <c r="J24" s="491"/>
      <c r="K24" s="468"/>
      <c r="L24" s="468"/>
      <c r="M24" s="468"/>
      <c r="N24" s="468"/>
      <c r="O24" s="468"/>
      <c r="P24" s="468"/>
      <c r="Q24" s="492"/>
      <c r="R24" s="492"/>
      <c r="S24" s="493"/>
      <c r="T24" s="493"/>
      <c r="U24" s="493"/>
      <c r="V24" s="493"/>
      <c r="W24" s="61"/>
      <c r="X24" s="510"/>
      <c r="Y24" s="510"/>
      <c r="Z24" s="510"/>
      <c r="AA24" s="510"/>
      <c r="AB24" s="508"/>
      <c r="AC24" s="508"/>
      <c r="AD24" s="508"/>
      <c r="AE24" s="508"/>
      <c r="AF24" s="508"/>
      <c r="AG24" s="508"/>
      <c r="AH24" s="508"/>
      <c r="AI24" s="508"/>
      <c r="AJ24" s="508"/>
      <c r="AK24" s="508"/>
      <c r="AL24" s="508"/>
      <c r="AM24" s="508"/>
      <c r="AN24" s="508"/>
      <c r="AO24" s="508"/>
      <c r="AP24" s="508"/>
      <c r="AQ24" s="508"/>
      <c r="AR24" s="508"/>
      <c r="AS24" s="508"/>
      <c r="AT24" s="508"/>
      <c r="AU24" s="509"/>
      <c r="AV24" s="516"/>
      <c r="AW24" s="517"/>
      <c r="AX24" s="517"/>
      <c r="AY24" s="517"/>
      <c r="BB24" s="605"/>
      <c r="BC24" s="603"/>
      <c r="BD24" s="610"/>
      <c r="BE24" s="612"/>
      <c r="BF24" s="62"/>
      <c r="BH24" s="475"/>
      <c r="BI24" s="476"/>
      <c r="BJ24" s="477"/>
      <c r="BK24" s="468"/>
      <c r="BL24" s="468"/>
      <c r="BM24" s="469"/>
      <c r="BO24" s="633"/>
      <c r="BP24" s="634"/>
      <c r="BQ24" s="635"/>
      <c r="BR24" s="636"/>
      <c r="BS24" s="636"/>
      <c r="BT24" s="637"/>
      <c r="BV24" s="462"/>
      <c r="BX24" s="467"/>
      <c r="BY24" s="467"/>
      <c r="BZ24" s="467"/>
      <c r="CA24" s="467"/>
      <c r="CB24" s="467"/>
      <c r="CC24" s="467"/>
      <c r="CE24" s="462"/>
      <c r="CF24" s="67"/>
      <c r="CG24" s="460"/>
      <c r="CI24" s="464"/>
      <c r="CM24" s="651"/>
      <c r="CN24" s="555"/>
      <c r="CO24" s="649"/>
      <c r="CP24" s="660"/>
    </row>
    <row r="25" spans="1:94" s="55" customFormat="1" ht="12.75" customHeight="1">
      <c r="A25" s="518" t="s">
        <v>310</v>
      </c>
      <c r="B25" s="491"/>
      <c r="C25" s="491"/>
      <c r="D25" s="490" t="s">
        <v>295</v>
      </c>
      <c r="E25" s="491"/>
      <c r="F25" s="491"/>
      <c r="G25" s="490" t="s">
        <v>296</v>
      </c>
      <c r="H25" s="491"/>
      <c r="I25" s="491" t="s">
        <v>293</v>
      </c>
      <c r="J25" s="491"/>
      <c r="K25" s="468">
        <v>4506</v>
      </c>
      <c r="L25" s="468"/>
      <c r="M25" s="468"/>
      <c r="N25" s="468">
        <v>4506</v>
      </c>
      <c r="O25" s="468"/>
      <c r="P25" s="468"/>
      <c r="Q25" s="492">
        <f>N25/K25</f>
        <v>1</v>
      </c>
      <c r="R25" s="492"/>
      <c r="S25" s="493">
        <v>0</v>
      </c>
      <c r="T25" s="493"/>
      <c r="U25" s="493"/>
      <c r="V25" s="493"/>
      <c r="W25" s="506">
        <v>5628000</v>
      </c>
      <c r="X25" s="507"/>
      <c r="Y25" s="507"/>
      <c r="Z25" s="507"/>
      <c r="AA25" s="507"/>
      <c r="AB25" s="508">
        <v>673214</v>
      </c>
      <c r="AC25" s="508"/>
      <c r="AD25" s="508"/>
      <c r="AE25" s="508"/>
      <c r="AF25" s="508">
        <v>0</v>
      </c>
      <c r="AG25" s="508"/>
      <c r="AH25" s="508"/>
      <c r="AI25" s="508"/>
      <c r="AJ25" s="508"/>
      <c r="AK25" s="508"/>
      <c r="AL25" s="508"/>
      <c r="AM25" s="508"/>
      <c r="AN25" s="508"/>
      <c r="AO25" s="508"/>
      <c r="AP25" s="508"/>
      <c r="AQ25" s="508"/>
      <c r="AR25" s="508"/>
      <c r="AS25" s="508"/>
      <c r="AT25" s="508"/>
      <c r="AU25" s="509"/>
      <c r="AV25" s="516">
        <f>SUM(AR25,AN25,AJ25,AF25,AB25,W25,S25)</f>
        <v>6301214</v>
      </c>
      <c r="AW25" s="517"/>
      <c r="AX25" s="517"/>
      <c r="AY25" s="517"/>
      <c r="BB25" s="604"/>
      <c r="BC25" s="606"/>
      <c r="BD25" s="613">
        <v>43556</v>
      </c>
      <c r="BE25" s="614">
        <v>44657</v>
      </c>
      <c r="BF25" s="62"/>
      <c r="BH25" s="472"/>
      <c r="BI25" s="473"/>
      <c r="BJ25" s="474"/>
      <c r="BK25" s="468"/>
      <c r="BL25" s="468"/>
      <c r="BM25" s="469"/>
      <c r="BO25" s="630"/>
      <c r="BP25" s="631"/>
      <c r="BQ25" s="632"/>
      <c r="BR25" s="636"/>
      <c r="BS25" s="636"/>
      <c r="BT25" s="637"/>
      <c r="BV25" s="462">
        <f>IF(OR(BO25="",BR25=""),0,BR25-BO25+1)</f>
        <v>0</v>
      </c>
      <c r="BX25" s="467">
        <f>$BX$13</f>
        <v>43831</v>
      </c>
      <c r="BY25" s="467"/>
      <c r="BZ25" s="467"/>
      <c r="CA25" s="467">
        <f>$CA$13</f>
        <v>44196</v>
      </c>
      <c r="CB25" s="467"/>
      <c r="CC25" s="467"/>
      <c r="CE25" s="462">
        <f>IF(OR(BX25="",CA25=""),0,CA25-BX25+1)</f>
        <v>366</v>
      </c>
      <c r="CF25" s="67"/>
      <c r="CG25" s="460">
        <f>BV25/CE25</f>
        <v>0</v>
      </c>
      <c r="CI25" s="464"/>
      <c r="CM25" s="650"/>
      <c r="CN25" s="511"/>
      <c r="CO25" s="648"/>
      <c r="CP25" s="659">
        <f t="shared" ref="CP25" si="5">IF(G25="리스",W25-CM25-CN25-IF(CO25&gt;0,CO25,IF(CM25+CN25&gt;0,(W25-CM25-CN25)*7%,0)),0)</f>
        <v>0</v>
      </c>
    </row>
    <row r="26" spans="1:94" s="55" customFormat="1" ht="12.75" customHeight="1">
      <c r="A26" s="518"/>
      <c r="B26" s="491"/>
      <c r="C26" s="491"/>
      <c r="D26" s="491"/>
      <c r="E26" s="491"/>
      <c r="F26" s="491"/>
      <c r="G26" s="491"/>
      <c r="H26" s="491"/>
      <c r="I26" s="491"/>
      <c r="J26" s="491"/>
      <c r="K26" s="468"/>
      <c r="L26" s="468"/>
      <c r="M26" s="468"/>
      <c r="N26" s="468"/>
      <c r="O26" s="468"/>
      <c r="P26" s="468"/>
      <c r="Q26" s="492"/>
      <c r="R26" s="492"/>
      <c r="S26" s="493"/>
      <c r="T26" s="493"/>
      <c r="U26" s="493"/>
      <c r="V26" s="493"/>
      <c r="W26" s="61"/>
      <c r="X26" s="510"/>
      <c r="Y26" s="510"/>
      <c r="Z26" s="510"/>
      <c r="AA26" s="510"/>
      <c r="AB26" s="508"/>
      <c r="AC26" s="508"/>
      <c r="AD26" s="508"/>
      <c r="AE26" s="508"/>
      <c r="AF26" s="508"/>
      <c r="AG26" s="508"/>
      <c r="AH26" s="508"/>
      <c r="AI26" s="508"/>
      <c r="AJ26" s="508"/>
      <c r="AK26" s="508"/>
      <c r="AL26" s="508"/>
      <c r="AM26" s="508"/>
      <c r="AN26" s="508"/>
      <c r="AO26" s="508"/>
      <c r="AP26" s="508"/>
      <c r="AQ26" s="508"/>
      <c r="AR26" s="508"/>
      <c r="AS26" s="508"/>
      <c r="AT26" s="508"/>
      <c r="AU26" s="509"/>
      <c r="AV26" s="516"/>
      <c r="AW26" s="517"/>
      <c r="AX26" s="517"/>
      <c r="AY26" s="517"/>
      <c r="BB26" s="605"/>
      <c r="BC26" s="603"/>
      <c r="BD26" s="610"/>
      <c r="BE26" s="612"/>
      <c r="BF26" s="62"/>
      <c r="BH26" s="475"/>
      <c r="BI26" s="476"/>
      <c r="BJ26" s="477"/>
      <c r="BK26" s="468"/>
      <c r="BL26" s="468"/>
      <c r="BM26" s="469"/>
      <c r="BO26" s="633"/>
      <c r="BP26" s="634"/>
      <c r="BQ26" s="635"/>
      <c r="BR26" s="636"/>
      <c r="BS26" s="636"/>
      <c r="BT26" s="637"/>
      <c r="BV26" s="462"/>
      <c r="BX26" s="467"/>
      <c r="BY26" s="467"/>
      <c r="BZ26" s="467"/>
      <c r="CA26" s="467"/>
      <c r="CB26" s="467"/>
      <c r="CC26" s="467"/>
      <c r="CE26" s="462"/>
      <c r="CF26" s="67"/>
      <c r="CG26" s="460"/>
      <c r="CI26" s="464"/>
      <c r="CM26" s="651"/>
      <c r="CN26" s="555"/>
      <c r="CO26" s="649"/>
      <c r="CP26" s="660"/>
    </row>
    <row r="27" spans="1:94" s="55" customFormat="1" ht="12.75" customHeight="1">
      <c r="A27" s="518" t="s">
        <v>311</v>
      </c>
      <c r="B27" s="491"/>
      <c r="C27" s="491"/>
      <c r="D27" s="490" t="s">
        <v>295</v>
      </c>
      <c r="E27" s="491"/>
      <c r="F27" s="491"/>
      <c r="G27" s="490" t="s">
        <v>296</v>
      </c>
      <c r="H27" s="491"/>
      <c r="I27" s="491" t="s">
        <v>293</v>
      </c>
      <c r="J27" s="491"/>
      <c r="K27" s="468">
        <f>80010-54808</f>
        <v>25202</v>
      </c>
      <c r="L27" s="468"/>
      <c r="M27" s="468"/>
      <c r="N27" s="468">
        <v>25202</v>
      </c>
      <c r="O27" s="468"/>
      <c r="P27" s="468"/>
      <c r="Q27" s="492">
        <f>N27/K27</f>
        <v>1</v>
      </c>
      <c r="R27" s="492"/>
      <c r="S27" s="493">
        <v>0</v>
      </c>
      <c r="T27" s="493"/>
      <c r="U27" s="493"/>
      <c r="V27" s="493"/>
      <c r="W27" s="506">
        <v>5628000</v>
      </c>
      <c r="X27" s="507"/>
      <c r="Y27" s="507"/>
      <c r="Z27" s="507"/>
      <c r="AA27" s="507"/>
      <c r="AB27" s="508">
        <v>3765275</v>
      </c>
      <c r="AC27" s="508"/>
      <c r="AD27" s="508"/>
      <c r="AE27" s="508"/>
      <c r="AF27" s="508">
        <v>0</v>
      </c>
      <c r="AG27" s="508"/>
      <c r="AH27" s="508"/>
      <c r="AI27" s="508"/>
      <c r="AJ27" s="508">
        <v>172000</v>
      </c>
      <c r="AK27" s="508"/>
      <c r="AL27" s="508"/>
      <c r="AM27" s="508"/>
      <c r="AN27" s="508"/>
      <c r="AO27" s="508"/>
      <c r="AP27" s="508"/>
      <c r="AQ27" s="508"/>
      <c r="AR27" s="508"/>
      <c r="AS27" s="508"/>
      <c r="AT27" s="508"/>
      <c r="AU27" s="509"/>
      <c r="AV27" s="516">
        <f>SUM(AR27,AN27,AJ27,AF27,AB27,W27,S27)</f>
        <v>9565275</v>
      </c>
      <c r="AW27" s="517"/>
      <c r="AX27" s="517"/>
      <c r="AY27" s="517"/>
      <c r="BB27" s="604"/>
      <c r="BC27" s="606"/>
      <c r="BD27" s="613">
        <v>42798</v>
      </c>
      <c r="BE27" s="614">
        <v>44623</v>
      </c>
      <c r="BF27" s="62"/>
      <c r="BH27" s="472"/>
      <c r="BI27" s="473"/>
      <c r="BJ27" s="474"/>
      <c r="BK27" s="468"/>
      <c r="BL27" s="468"/>
      <c r="BM27" s="469"/>
      <c r="BO27" s="630"/>
      <c r="BP27" s="631"/>
      <c r="BQ27" s="632"/>
      <c r="BR27" s="636"/>
      <c r="BS27" s="636"/>
      <c r="BT27" s="637"/>
      <c r="BV27" s="462">
        <f>IF(OR(BO27="",BR27=""),0,BR27-BO27+1)</f>
        <v>0</v>
      </c>
      <c r="BX27" s="467">
        <f>$BX$13</f>
        <v>43831</v>
      </c>
      <c r="BY27" s="467"/>
      <c r="BZ27" s="467"/>
      <c r="CA27" s="467">
        <f>$CA$13</f>
        <v>44196</v>
      </c>
      <c r="CB27" s="467"/>
      <c r="CC27" s="467"/>
      <c r="CE27" s="462">
        <f>IF(OR(BX27="",CA27=""),0,CA27-BX27+1)</f>
        <v>366</v>
      </c>
      <c r="CF27" s="67"/>
      <c r="CG27" s="460">
        <f>BV27/CE27</f>
        <v>0</v>
      </c>
      <c r="CI27" s="464"/>
      <c r="CM27" s="650"/>
      <c r="CN27" s="511"/>
      <c r="CO27" s="648"/>
      <c r="CP27" s="659">
        <f t="shared" ref="CP27" si="6">IF(G27="리스",W27-CM27-CN27-IF(CO27&gt;0,CO27,IF(CM27+CN27&gt;0,(W27-CM27-CN27)*7%,0)),0)</f>
        <v>0</v>
      </c>
    </row>
    <row r="28" spans="1:94" s="55" customFormat="1" ht="12.75" customHeight="1">
      <c r="A28" s="518"/>
      <c r="B28" s="491"/>
      <c r="C28" s="491"/>
      <c r="D28" s="491"/>
      <c r="E28" s="491"/>
      <c r="F28" s="491"/>
      <c r="G28" s="491"/>
      <c r="H28" s="491"/>
      <c r="I28" s="491"/>
      <c r="J28" s="491"/>
      <c r="K28" s="468"/>
      <c r="L28" s="468"/>
      <c r="M28" s="468"/>
      <c r="N28" s="468"/>
      <c r="O28" s="468"/>
      <c r="P28" s="468"/>
      <c r="Q28" s="492"/>
      <c r="R28" s="492"/>
      <c r="S28" s="493"/>
      <c r="T28" s="493"/>
      <c r="U28" s="493"/>
      <c r="V28" s="493"/>
      <c r="W28" s="61"/>
      <c r="X28" s="510"/>
      <c r="Y28" s="510"/>
      <c r="Z28" s="510"/>
      <c r="AA28" s="510"/>
      <c r="AB28" s="508"/>
      <c r="AC28" s="508"/>
      <c r="AD28" s="508"/>
      <c r="AE28" s="508"/>
      <c r="AF28" s="508"/>
      <c r="AG28" s="508"/>
      <c r="AH28" s="508"/>
      <c r="AI28" s="508"/>
      <c r="AJ28" s="508"/>
      <c r="AK28" s="508"/>
      <c r="AL28" s="508"/>
      <c r="AM28" s="508"/>
      <c r="AN28" s="508"/>
      <c r="AO28" s="508"/>
      <c r="AP28" s="508"/>
      <c r="AQ28" s="508"/>
      <c r="AR28" s="508"/>
      <c r="AS28" s="508"/>
      <c r="AT28" s="508"/>
      <c r="AU28" s="509"/>
      <c r="AV28" s="516"/>
      <c r="AW28" s="517"/>
      <c r="AX28" s="517"/>
      <c r="AY28" s="517"/>
      <c r="BB28" s="605"/>
      <c r="BC28" s="603"/>
      <c r="BD28" s="610"/>
      <c r="BE28" s="612"/>
      <c r="BF28" s="62"/>
      <c r="BH28" s="475"/>
      <c r="BI28" s="476"/>
      <c r="BJ28" s="477"/>
      <c r="BK28" s="468"/>
      <c r="BL28" s="468"/>
      <c r="BM28" s="469"/>
      <c r="BO28" s="633"/>
      <c r="BP28" s="634"/>
      <c r="BQ28" s="635"/>
      <c r="BR28" s="636"/>
      <c r="BS28" s="636"/>
      <c r="BT28" s="637"/>
      <c r="BV28" s="462"/>
      <c r="BX28" s="467"/>
      <c r="BY28" s="467"/>
      <c r="BZ28" s="467"/>
      <c r="CA28" s="467"/>
      <c r="CB28" s="467"/>
      <c r="CC28" s="467"/>
      <c r="CE28" s="462"/>
      <c r="CF28" s="67"/>
      <c r="CG28" s="460"/>
      <c r="CI28" s="464"/>
      <c r="CM28" s="651"/>
      <c r="CN28" s="555"/>
      <c r="CO28" s="649"/>
      <c r="CP28" s="660"/>
    </row>
    <row r="29" spans="1:94" s="55" customFormat="1" ht="12.75" customHeight="1">
      <c r="A29" s="518" t="s">
        <v>312</v>
      </c>
      <c r="B29" s="491"/>
      <c r="C29" s="491"/>
      <c r="D29" s="490" t="s">
        <v>297</v>
      </c>
      <c r="E29" s="491"/>
      <c r="F29" s="491"/>
      <c r="G29" s="490" t="s">
        <v>296</v>
      </c>
      <c r="H29" s="491"/>
      <c r="I29" s="491" t="s">
        <v>293</v>
      </c>
      <c r="J29" s="491"/>
      <c r="K29" s="468">
        <v>5500</v>
      </c>
      <c r="L29" s="468"/>
      <c r="M29" s="468"/>
      <c r="N29" s="468">
        <v>5500</v>
      </c>
      <c r="O29" s="468"/>
      <c r="P29" s="468"/>
      <c r="Q29" s="492">
        <f>N29/K29</f>
        <v>1</v>
      </c>
      <c r="R29" s="492"/>
      <c r="S29" s="507">
        <v>0</v>
      </c>
      <c r="T29" s="507"/>
      <c r="U29" s="507"/>
      <c r="V29" s="507"/>
      <c r="W29" s="506">
        <v>1154545</v>
      </c>
      <c r="X29" s="507"/>
      <c r="Y29" s="507"/>
      <c r="Z29" s="507"/>
      <c r="AA29" s="507"/>
      <c r="AB29" s="508">
        <v>821721</v>
      </c>
      <c r="AC29" s="508"/>
      <c r="AD29" s="508"/>
      <c r="AE29" s="508"/>
      <c r="AF29" s="508">
        <v>0</v>
      </c>
      <c r="AG29" s="508"/>
      <c r="AH29" s="508"/>
      <c r="AI29" s="508"/>
      <c r="AJ29" s="508"/>
      <c r="AK29" s="508"/>
      <c r="AL29" s="508"/>
      <c r="AM29" s="508"/>
      <c r="AN29" s="508"/>
      <c r="AO29" s="508"/>
      <c r="AP29" s="508"/>
      <c r="AQ29" s="508"/>
      <c r="AR29" s="508">
        <v>90000</v>
      </c>
      <c r="AS29" s="508"/>
      <c r="AT29" s="508"/>
      <c r="AU29" s="509"/>
      <c r="AV29" s="516">
        <f>SUM(AR29,AN29,AJ29,AF29,AB29,W29,S29)</f>
        <v>2066266</v>
      </c>
      <c r="AW29" s="517"/>
      <c r="AX29" s="517"/>
      <c r="AY29" s="517"/>
      <c r="BB29" s="604"/>
      <c r="BC29" s="606"/>
      <c r="BD29" s="613">
        <v>43739</v>
      </c>
      <c r="BE29" s="614">
        <v>45930</v>
      </c>
      <c r="BF29" s="62"/>
      <c r="BH29" s="472"/>
      <c r="BI29" s="473"/>
      <c r="BJ29" s="474"/>
      <c r="BK29" s="468"/>
      <c r="BL29" s="468"/>
      <c r="BM29" s="469"/>
      <c r="BO29" s="630"/>
      <c r="BP29" s="631"/>
      <c r="BQ29" s="632"/>
      <c r="BR29" s="636"/>
      <c r="BS29" s="636"/>
      <c r="BT29" s="637"/>
      <c r="BV29" s="462">
        <f>IF(OR(BO29="",BR29=""),0,BR29-BO29+1)</f>
        <v>0</v>
      </c>
      <c r="BX29" s="467">
        <f>$BX$13</f>
        <v>43831</v>
      </c>
      <c r="BY29" s="467"/>
      <c r="BZ29" s="467"/>
      <c r="CA29" s="467">
        <f>$CA$13</f>
        <v>44196</v>
      </c>
      <c r="CB29" s="467"/>
      <c r="CC29" s="467"/>
      <c r="CE29" s="462">
        <f>IF(OR(BX29="",CA29=""),0,CA29-BX29+1)</f>
        <v>366</v>
      </c>
      <c r="CF29" s="67"/>
      <c r="CG29" s="460">
        <f>BV29/CE29</f>
        <v>0</v>
      </c>
      <c r="CI29" s="464"/>
      <c r="CM29" s="650"/>
      <c r="CN29" s="511"/>
      <c r="CO29" s="648"/>
      <c r="CP29" s="659">
        <f t="shared" ref="CP29" si="7">IF(G29="리스",W29-CM29-CN29-IF(CO29&gt;0,CO29,IF(CM29+CN29&gt;0,(W29-CM29-CN29)*7%,0)),0)</f>
        <v>0</v>
      </c>
    </row>
    <row r="30" spans="1:94" s="55" customFormat="1" ht="12.75" customHeight="1">
      <c r="A30" s="518"/>
      <c r="B30" s="491"/>
      <c r="C30" s="491"/>
      <c r="D30" s="491"/>
      <c r="E30" s="491"/>
      <c r="F30" s="491"/>
      <c r="G30" s="491"/>
      <c r="H30" s="491"/>
      <c r="I30" s="491"/>
      <c r="J30" s="491"/>
      <c r="K30" s="468"/>
      <c r="L30" s="468"/>
      <c r="M30" s="468"/>
      <c r="N30" s="468"/>
      <c r="O30" s="468"/>
      <c r="P30" s="468"/>
      <c r="Q30" s="492"/>
      <c r="R30" s="492"/>
      <c r="S30" s="507"/>
      <c r="T30" s="507"/>
      <c r="U30" s="507"/>
      <c r="V30" s="507"/>
      <c r="W30" s="61"/>
      <c r="X30" s="510"/>
      <c r="Y30" s="510"/>
      <c r="Z30" s="510"/>
      <c r="AA30" s="510"/>
      <c r="AB30" s="508"/>
      <c r="AC30" s="508"/>
      <c r="AD30" s="508"/>
      <c r="AE30" s="508"/>
      <c r="AF30" s="508"/>
      <c r="AG30" s="508"/>
      <c r="AH30" s="508"/>
      <c r="AI30" s="508"/>
      <c r="AJ30" s="508"/>
      <c r="AK30" s="508"/>
      <c r="AL30" s="508"/>
      <c r="AM30" s="508"/>
      <c r="AN30" s="508"/>
      <c r="AO30" s="508"/>
      <c r="AP30" s="508"/>
      <c r="AQ30" s="508"/>
      <c r="AR30" s="508"/>
      <c r="AS30" s="508"/>
      <c r="AT30" s="508"/>
      <c r="AU30" s="509"/>
      <c r="AV30" s="516"/>
      <c r="AW30" s="517"/>
      <c r="AX30" s="517"/>
      <c r="AY30" s="517"/>
      <c r="BB30" s="605"/>
      <c r="BC30" s="603"/>
      <c r="BD30" s="610"/>
      <c r="BE30" s="612"/>
      <c r="BF30" s="62"/>
      <c r="BH30" s="475"/>
      <c r="BI30" s="476"/>
      <c r="BJ30" s="477"/>
      <c r="BK30" s="468"/>
      <c r="BL30" s="468"/>
      <c r="BM30" s="469"/>
      <c r="BO30" s="633"/>
      <c r="BP30" s="634"/>
      <c r="BQ30" s="635"/>
      <c r="BR30" s="636"/>
      <c r="BS30" s="636"/>
      <c r="BT30" s="637"/>
      <c r="BV30" s="462"/>
      <c r="BX30" s="467"/>
      <c r="BY30" s="467"/>
      <c r="BZ30" s="467"/>
      <c r="CA30" s="467"/>
      <c r="CB30" s="467"/>
      <c r="CC30" s="467"/>
      <c r="CE30" s="462"/>
      <c r="CF30" s="67"/>
      <c r="CG30" s="460"/>
      <c r="CI30" s="464"/>
      <c r="CM30" s="651"/>
      <c r="CN30" s="555"/>
      <c r="CO30" s="649"/>
      <c r="CP30" s="660"/>
    </row>
    <row r="31" spans="1:94" s="55" customFormat="1" ht="12.75" customHeight="1">
      <c r="A31" s="518" t="s">
        <v>313</v>
      </c>
      <c r="B31" s="491"/>
      <c r="C31" s="491"/>
      <c r="D31" s="490" t="s">
        <v>298</v>
      </c>
      <c r="E31" s="491"/>
      <c r="F31" s="491"/>
      <c r="G31" s="490" t="s">
        <v>296</v>
      </c>
      <c r="H31" s="491"/>
      <c r="I31" s="491" t="s">
        <v>293</v>
      </c>
      <c r="J31" s="491"/>
      <c r="K31" s="468">
        <v>8571</v>
      </c>
      <c r="L31" s="468"/>
      <c r="M31" s="468"/>
      <c r="N31" s="468">
        <v>8571</v>
      </c>
      <c r="O31" s="468"/>
      <c r="P31" s="468"/>
      <c r="Q31" s="492">
        <f>N31/K31</f>
        <v>1</v>
      </c>
      <c r="R31" s="492"/>
      <c r="S31" s="507">
        <v>0</v>
      </c>
      <c r="T31" s="507"/>
      <c r="U31" s="507"/>
      <c r="V31" s="507"/>
      <c r="W31" s="506">
        <v>890909</v>
      </c>
      <c r="X31" s="507"/>
      <c r="Y31" s="507"/>
      <c r="Z31" s="507"/>
      <c r="AA31" s="507"/>
      <c r="AB31" s="508">
        <v>1280540</v>
      </c>
      <c r="AC31" s="508"/>
      <c r="AD31" s="508"/>
      <c r="AE31" s="508"/>
      <c r="AF31" s="508">
        <v>0</v>
      </c>
      <c r="AG31" s="508"/>
      <c r="AH31" s="508"/>
      <c r="AI31" s="508"/>
      <c r="AJ31" s="508"/>
      <c r="AK31" s="508"/>
      <c r="AL31" s="508"/>
      <c r="AM31" s="508"/>
      <c r="AN31" s="508"/>
      <c r="AO31" s="508"/>
      <c r="AP31" s="508"/>
      <c r="AQ31" s="508"/>
      <c r="AR31" s="508"/>
      <c r="AS31" s="508"/>
      <c r="AT31" s="508"/>
      <c r="AU31" s="509"/>
      <c r="AV31" s="516">
        <f>SUM(AR31,AN31,AJ31,AF31,AB31,W31,S31)</f>
        <v>2171449</v>
      </c>
      <c r="AW31" s="517"/>
      <c r="AX31" s="517"/>
      <c r="AY31" s="517"/>
      <c r="BB31" s="604"/>
      <c r="BC31" s="606"/>
      <c r="BD31" s="613">
        <v>42675</v>
      </c>
      <c r="BE31" s="614">
        <v>44012</v>
      </c>
      <c r="BF31" s="62"/>
      <c r="BH31" s="472"/>
      <c r="BI31" s="473"/>
      <c r="BJ31" s="474"/>
      <c r="BK31" s="468"/>
      <c r="BL31" s="468"/>
      <c r="BM31" s="469"/>
      <c r="BO31" s="630"/>
      <c r="BP31" s="631"/>
      <c r="BQ31" s="632"/>
      <c r="BR31" s="636"/>
      <c r="BS31" s="636"/>
      <c r="BT31" s="637"/>
      <c r="BV31" s="462">
        <f>IF(OR(BO31="",BR31=""),0,BR31-BO31+1)</f>
        <v>0</v>
      </c>
      <c r="BX31" s="467">
        <f>$BX$13</f>
        <v>43831</v>
      </c>
      <c r="BY31" s="467"/>
      <c r="BZ31" s="467"/>
      <c r="CA31" s="467">
        <f>$CA$13</f>
        <v>44196</v>
      </c>
      <c r="CB31" s="467"/>
      <c r="CC31" s="467"/>
      <c r="CE31" s="462">
        <f>IF(OR(BX31="",CA31=""),0,CA31-BX31+1)</f>
        <v>366</v>
      </c>
      <c r="CF31" s="67"/>
      <c r="CG31" s="460">
        <f>BV31/CE31</f>
        <v>0</v>
      </c>
      <c r="CI31" s="464"/>
      <c r="CM31" s="650"/>
      <c r="CN31" s="511"/>
      <c r="CO31" s="648"/>
      <c r="CP31" s="659">
        <f t="shared" ref="CP31" si="8">IF(G31="리스",W31-CM31-CN31-IF(CO31&gt;0,CO31,IF(CM31+CN31&gt;0,(W31-CM31-CN31)*7%,0)),0)</f>
        <v>0</v>
      </c>
    </row>
    <row r="32" spans="1:94" s="55" customFormat="1" ht="12.75" customHeight="1" thickBot="1">
      <c r="A32" s="521"/>
      <c r="B32" s="522"/>
      <c r="C32" s="522"/>
      <c r="D32" s="522"/>
      <c r="E32" s="522"/>
      <c r="F32" s="522"/>
      <c r="G32" s="522"/>
      <c r="H32" s="522"/>
      <c r="I32" s="522"/>
      <c r="J32" s="522"/>
      <c r="K32" s="470"/>
      <c r="L32" s="470"/>
      <c r="M32" s="470"/>
      <c r="N32" s="470"/>
      <c r="O32" s="470"/>
      <c r="P32" s="470"/>
      <c r="Q32" s="523"/>
      <c r="R32" s="523"/>
      <c r="S32" s="524"/>
      <c r="T32" s="524"/>
      <c r="U32" s="524"/>
      <c r="V32" s="524"/>
      <c r="W32" s="66"/>
      <c r="X32" s="556"/>
      <c r="Y32" s="556"/>
      <c r="Z32" s="556"/>
      <c r="AA32" s="556"/>
      <c r="AB32" s="519"/>
      <c r="AC32" s="519"/>
      <c r="AD32" s="519"/>
      <c r="AE32" s="519"/>
      <c r="AF32" s="519"/>
      <c r="AG32" s="519"/>
      <c r="AH32" s="519"/>
      <c r="AI32" s="519"/>
      <c r="AJ32" s="519"/>
      <c r="AK32" s="519"/>
      <c r="AL32" s="519"/>
      <c r="AM32" s="519"/>
      <c r="AN32" s="519"/>
      <c r="AO32" s="519"/>
      <c r="AP32" s="519"/>
      <c r="AQ32" s="519"/>
      <c r="AR32" s="519"/>
      <c r="AS32" s="519"/>
      <c r="AT32" s="519"/>
      <c r="AU32" s="520"/>
      <c r="AV32" s="516"/>
      <c r="AW32" s="517"/>
      <c r="AX32" s="517"/>
      <c r="AY32" s="517"/>
      <c r="BB32" s="607"/>
      <c r="BC32" s="608"/>
      <c r="BD32" s="618"/>
      <c r="BE32" s="619"/>
      <c r="BH32" s="478"/>
      <c r="BI32" s="479"/>
      <c r="BJ32" s="480"/>
      <c r="BK32" s="470"/>
      <c r="BL32" s="470"/>
      <c r="BM32" s="471"/>
      <c r="BO32" s="643"/>
      <c r="BP32" s="644"/>
      <c r="BQ32" s="645"/>
      <c r="BR32" s="646"/>
      <c r="BS32" s="646"/>
      <c r="BT32" s="647"/>
      <c r="BV32" s="462"/>
      <c r="BX32" s="467"/>
      <c r="BY32" s="467"/>
      <c r="BZ32" s="467"/>
      <c r="CA32" s="467"/>
      <c r="CB32" s="467"/>
      <c r="CC32" s="467"/>
      <c r="CE32" s="462"/>
      <c r="CF32" s="67"/>
      <c r="CG32" s="460"/>
      <c r="CI32" s="465"/>
      <c r="CM32" s="655"/>
      <c r="CN32" s="656"/>
      <c r="CO32" s="657"/>
      <c r="CP32" s="660"/>
    </row>
    <row r="33" spans="1:55" ht="12.75" customHeight="1">
      <c r="A33" s="400" t="s">
        <v>22</v>
      </c>
      <c r="B33" s="555"/>
      <c r="C33" s="555"/>
      <c r="D33" s="553"/>
      <c r="E33" s="553"/>
      <c r="F33" s="553"/>
      <c r="G33" s="553"/>
      <c r="H33" s="553"/>
      <c r="I33" s="553"/>
      <c r="J33" s="553"/>
      <c r="K33" s="551"/>
      <c r="L33" s="551"/>
      <c r="M33" s="551"/>
      <c r="N33" s="551"/>
      <c r="O33" s="551"/>
      <c r="P33" s="551"/>
      <c r="Q33" s="553"/>
      <c r="R33" s="553"/>
      <c r="S33" s="557">
        <f>SUM(S13:V32)</f>
        <v>14233408</v>
      </c>
      <c r="T33" s="558"/>
      <c r="U33" s="558"/>
      <c r="V33" s="558"/>
      <c r="W33" s="560">
        <f>SUM(W21,W23,W25,W27,W29,W31)</f>
        <v>22872363</v>
      </c>
      <c r="X33" s="561"/>
      <c r="Y33" s="561"/>
      <c r="Z33" s="561"/>
      <c r="AA33" s="561"/>
      <c r="AB33" s="562">
        <f>SUM(AB13:AE32)</f>
        <v>20962927</v>
      </c>
      <c r="AC33" s="562"/>
      <c r="AD33" s="562"/>
      <c r="AE33" s="562"/>
      <c r="AF33" s="562">
        <f>SUM(AF13:AI32)</f>
        <v>4077960</v>
      </c>
      <c r="AG33" s="562"/>
      <c r="AH33" s="562"/>
      <c r="AI33" s="562"/>
      <c r="AJ33" s="562">
        <f>SUM(AJ13:AM32)</f>
        <v>2097000</v>
      </c>
      <c r="AK33" s="562"/>
      <c r="AL33" s="562"/>
      <c r="AM33" s="562"/>
      <c r="AN33" s="562">
        <f>SUM(AN13:AQ32)</f>
        <v>1620340</v>
      </c>
      <c r="AO33" s="562"/>
      <c r="AP33" s="562"/>
      <c r="AQ33" s="562"/>
      <c r="AR33" s="562">
        <f>SUM(AR13:AU32)</f>
        <v>1577260</v>
      </c>
      <c r="AS33" s="562"/>
      <c r="AT33" s="562"/>
      <c r="AU33" s="562"/>
      <c r="AV33" s="562">
        <f>SUM(AV13:AY32)</f>
        <v>67441258</v>
      </c>
      <c r="AW33" s="562"/>
      <c r="AX33" s="562"/>
      <c r="AY33" s="562"/>
      <c r="BB33" s="55"/>
      <c r="BC33" s="55"/>
    </row>
    <row r="34" spans="1:55" ht="12.75" customHeight="1">
      <c r="A34" s="431"/>
      <c r="B34" s="393"/>
      <c r="C34" s="393"/>
      <c r="D34" s="554"/>
      <c r="E34" s="554"/>
      <c r="F34" s="554"/>
      <c r="G34" s="554"/>
      <c r="H34" s="554"/>
      <c r="I34" s="554"/>
      <c r="J34" s="554"/>
      <c r="K34" s="552"/>
      <c r="L34" s="552"/>
      <c r="M34" s="552"/>
      <c r="N34" s="552"/>
      <c r="O34" s="552"/>
      <c r="P34" s="552"/>
      <c r="Q34" s="554"/>
      <c r="R34" s="554"/>
      <c r="S34" s="559"/>
      <c r="T34" s="559"/>
      <c r="U34" s="559"/>
      <c r="V34" s="559"/>
      <c r="W34" s="61"/>
      <c r="X34" s="564">
        <f>SUM(X22,X24,X26,X30,X32)</f>
        <v>0</v>
      </c>
      <c r="Y34" s="564"/>
      <c r="Z34" s="564"/>
      <c r="AA34" s="564"/>
      <c r="AB34" s="563"/>
      <c r="AC34" s="563"/>
      <c r="AD34" s="563"/>
      <c r="AE34" s="563"/>
      <c r="AF34" s="563"/>
      <c r="AG34" s="563"/>
      <c r="AH34" s="563"/>
      <c r="AI34" s="563"/>
      <c r="AJ34" s="563"/>
      <c r="AK34" s="563"/>
      <c r="AL34" s="563"/>
      <c r="AM34" s="563"/>
      <c r="AN34" s="563"/>
      <c r="AO34" s="563"/>
      <c r="AP34" s="563"/>
      <c r="AQ34" s="563"/>
      <c r="AR34" s="563"/>
      <c r="AS34" s="563"/>
      <c r="AT34" s="563"/>
      <c r="AU34" s="563"/>
      <c r="AV34" s="563"/>
      <c r="AW34" s="563"/>
      <c r="AX34" s="563"/>
      <c r="AY34" s="563"/>
      <c r="BB34" s="55"/>
      <c r="BC34" s="55"/>
    </row>
    <row r="35" spans="1:55" ht="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BB35" s="55"/>
      <c r="BC35" s="55"/>
    </row>
    <row r="36" spans="1:55" ht="17.25">
      <c r="A36" s="3"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5">
      <c r="A37" s="525" t="s">
        <v>8</v>
      </c>
      <c r="B37" s="526"/>
      <c r="C37" s="526"/>
      <c r="D37" s="393" t="s">
        <v>11</v>
      </c>
      <c r="E37" s="393"/>
      <c r="F37" s="393"/>
      <c r="G37" s="393"/>
      <c r="H37" s="393"/>
      <c r="I37" s="393"/>
      <c r="J37" s="393"/>
      <c r="K37" s="393"/>
      <c r="L37" s="393"/>
      <c r="M37" s="393"/>
      <c r="N37" s="393"/>
      <c r="O37" s="393"/>
      <c r="P37" s="393"/>
      <c r="Q37" s="393"/>
      <c r="R37" s="393"/>
      <c r="S37" s="393"/>
      <c r="T37" s="393"/>
      <c r="U37" s="393" t="s">
        <v>12</v>
      </c>
      <c r="V37" s="393"/>
      <c r="W37" s="393"/>
      <c r="X37" s="393"/>
      <c r="Y37" s="393"/>
      <c r="Z37" s="393"/>
      <c r="AA37" s="393"/>
      <c r="AB37" s="393"/>
      <c r="AC37" s="393"/>
      <c r="AD37" s="393"/>
      <c r="AE37" s="393"/>
      <c r="AF37" s="393"/>
      <c r="AG37" s="393"/>
      <c r="AH37" s="393"/>
      <c r="AI37" s="393"/>
      <c r="AJ37" s="393"/>
      <c r="AK37" s="393"/>
      <c r="AL37" s="423" t="s">
        <v>19</v>
      </c>
      <c r="AM37" s="393"/>
      <c r="AN37" s="393"/>
      <c r="AO37" s="393"/>
      <c r="AP37" s="393"/>
      <c r="AQ37" s="393"/>
      <c r="AR37" s="423" t="s">
        <v>20</v>
      </c>
      <c r="AS37" s="393"/>
      <c r="AT37" s="393"/>
      <c r="AU37" s="393"/>
      <c r="AV37" s="401" t="s">
        <v>21</v>
      </c>
      <c r="AW37" s="413"/>
      <c r="AX37" s="413"/>
      <c r="AY37" s="413"/>
    </row>
    <row r="38" spans="1:55">
      <c r="A38" s="525"/>
      <c r="B38" s="526"/>
      <c r="C38" s="526"/>
      <c r="D38" s="394" t="s">
        <v>13</v>
      </c>
      <c r="E38" s="428"/>
      <c r="F38" s="428"/>
      <c r="G38" s="428"/>
      <c r="H38" s="428"/>
      <c r="I38" s="428"/>
      <c r="J38" s="394" t="s">
        <v>14</v>
      </c>
      <c r="K38" s="428"/>
      <c r="L38" s="428"/>
      <c r="M38" s="428"/>
      <c r="N38" s="428"/>
      <c r="O38" s="428"/>
      <c r="P38" s="394" t="s">
        <v>15</v>
      </c>
      <c r="Q38" s="428"/>
      <c r="R38" s="428"/>
      <c r="S38" s="428"/>
      <c r="T38" s="428"/>
      <c r="U38" s="394" t="s">
        <v>16</v>
      </c>
      <c r="V38" s="428"/>
      <c r="W38" s="428"/>
      <c r="X38" s="428"/>
      <c r="Y38" s="428"/>
      <c r="Z38" s="428"/>
      <c r="AA38" s="394" t="s">
        <v>17</v>
      </c>
      <c r="AB38" s="428"/>
      <c r="AC38" s="428"/>
      <c r="AD38" s="428"/>
      <c r="AE38" s="428"/>
      <c r="AF38" s="428"/>
      <c r="AG38" s="394" t="s">
        <v>18</v>
      </c>
      <c r="AH38" s="428"/>
      <c r="AI38" s="428"/>
      <c r="AJ38" s="428"/>
      <c r="AK38" s="428"/>
      <c r="AL38" s="393"/>
      <c r="AM38" s="393"/>
      <c r="AN38" s="393"/>
      <c r="AO38" s="393"/>
      <c r="AP38" s="393"/>
      <c r="AQ38" s="393"/>
      <c r="AR38" s="393"/>
      <c r="AS38" s="393"/>
      <c r="AT38" s="393"/>
      <c r="AU38" s="393"/>
      <c r="AV38" s="415"/>
      <c r="AW38" s="416"/>
      <c r="AX38" s="416"/>
      <c r="AY38" s="416"/>
    </row>
    <row r="39" spans="1:55">
      <c r="A39" s="525"/>
      <c r="B39" s="526"/>
      <c r="C39" s="526"/>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393"/>
      <c r="AM39" s="393"/>
      <c r="AN39" s="393"/>
      <c r="AO39" s="393"/>
      <c r="AP39" s="393"/>
      <c r="AQ39" s="393"/>
      <c r="AR39" s="393"/>
      <c r="AS39" s="393"/>
      <c r="AT39" s="393"/>
      <c r="AU39" s="393"/>
      <c r="AV39" s="415"/>
      <c r="AW39" s="416"/>
      <c r="AX39" s="416"/>
      <c r="AY39" s="416"/>
    </row>
    <row r="40" spans="1:55">
      <c r="A40" s="525"/>
      <c r="B40" s="526"/>
      <c r="C40" s="526"/>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393"/>
      <c r="AM40" s="393"/>
      <c r="AN40" s="393"/>
      <c r="AO40" s="393"/>
      <c r="AP40" s="393"/>
      <c r="AQ40" s="393"/>
      <c r="AR40" s="393"/>
      <c r="AS40" s="393"/>
      <c r="AT40" s="393"/>
      <c r="AU40" s="393"/>
      <c r="AV40" s="417"/>
      <c r="AW40" s="418"/>
      <c r="AX40" s="418"/>
      <c r="AY40" s="418"/>
    </row>
    <row r="41" spans="1:55" ht="12.75" customHeight="1">
      <c r="A41" s="431"/>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429"/>
    </row>
    <row r="42" spans="1:55" ht="12.75" customHeight="1">
      <c r="A42" s="431"/>
      <c r="B42" s="393"/>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393"/>
      <c r="AS42" s="393"/>
      <c r="AT42" s="393"/>
      <c r="AU42" s="393"/>
      <c r="AV42" s="393"/>
      <c r="AW42" s="393"/>
      <c r="AX42" s="393"/>
      <c r="AY42" s="429"/>
    </row>
    <row r="43" spans="1:55" ht="12.75" customHeight="1">
      <c r="A43" s="431"/>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429"/>
    </row>
    <row r="44" spans="1:55" ht="12.75" customHeight="1">
      <c r="A44" s="431"/>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3"/>
      <c r="AY44" s="429"/>
    </row>
    <row r="45" spans="1:55" ht="12.75" customHeight="1">
      <c r="A45" s="431"/>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c r="AN45" s="393"/>
      <c r="AO45" s="393"/>
      <c r="AP45" s="393"/>
      <c r="AQ45" s="393"/>
      <c r="AR45" s="393"/>
      <c r="AS45" s="393"/>
      <c r="AT45" s="393"/>
      <c r="AU45" s="393"/>
      <c r="AV45" s="393"/>
      <c r="AW45" s="393"/>
      <c r="AX45" s="393"/>
      <c r="AY45" s="429"/>
    </row>
    <row r="46" spans="1:55" ht="12.75" customHeight="1">
      <c r="A46" s="431"/>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3"/>
      <c r="AY46" s="429"/>
    </row>
    <row r="47" spans="1:55" ht="12.75" customHeight="1">
      <c r="A47" s="431" t="s">
        <v>23</v>
      </c>
      <c r="B47" s="393"/>
      <c r="C47" s="393"/>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3"/>
      <c r="AR47" s="393"/>
      <c r="AS47" s="393"/>
      <c r="AT47" s="393"/>
      <c r="AU47" s="393"/>
      <c r="AV47" s="393"/>
      <c r="AW47" s="393"/>
      <c r="AX47" s="393"/>
      <c r="AY47" s="429"/>
    </row>
    <row r="48" spans="1:55">
      <c r="A48" s="2" t="s">
        <v>29</v>
      </c>
      <c r="AX48" s="565" t="s">
        <v>32</v>
      </c>
      <c r="AY48" s="565"/>
    </row>
    <row r="49" spans="1:51" ht="9.75" customHeight="1" thickBo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66"/>
      <c r="AY49" s="566"/>
    </row>
    <row r="50" spans="1:51" ht="13.5" customHeight="1">
      <c r="A50" s="482" t="s">
        <v>24</v>
      </c>
      <c r="B50" s="555"/>
      <c r="C50" s="555"/>
      <c r="D50" s="555"/>
      <c r="E50" s="593">
        <f>IF(E3="","",E3)</f>
        <v>43831</v>
      </c>
      <c r="F50" s="593"/>
      <c r="G50" s="593"/>
      <c r="H50" s="593"/>
      <c r="I50" s="593"/>
      <c r="J50" s="593"/>
      <c r="K50" s="593"/>
      <c r="L50" s="590" t="s">
        <v>26</v>
      </c>
      <c r="M50" s="590"/>
      <c r="N50" s="590"/>
      <c r="O50" s="590"/>
      <c r="P50" s="590"/>
      <c r="Q50" s="590"/>
      <c r="R50" s="590"/>
      <c r="S50" s="590"/>
      <c r="T50" s="590"/>
      <c r="U50" s="590"/>
      <c r="V50" s="590"/>
      <c r="W50" s="590"/>
      <c r="X50" s="590"/>
      <c r="Y50" s="590"/>
      <c r="Z50" s="590"/>
      <c r="AA50" s="590"/>
      <c r="AB50" s="590"/>
      <c r="AC50" s="590"/>
      <c r="AD50" s="590"/>
      <c r="AE50" s="590"/>
      <c r="AF50" s="590"/>
      <c r="AG50" s="590"/>
      <c r="AH50" s="590"/>
      <c r="AI50" s="590"/>
      <c r="AJ50" s="590"/>
      <c r="AK50" s="590"/>
      <c r="AL50" s="590"/>
      <c r="AM50" s="555" t="s">
        <v>27</v>
      </c>
      <c r="AN50" s="555"/>
      <c r="AO50" s="555"/>
      <c r="AP50" s="555"/>
      <c r="AQ50" s="555"/>
      <c r="AR50" s="555"/>
      <c r="AS50" s="574" t="str">
        <f>IF(AS3="","",AS3)</f>
        <v>선우회계법인</v>
      </c>
      <c r="AT50" s="574"/>
      <c r="AU50" s="574"/>
      <c r="AV50" s="574"/>
      <c r="AW50" s="574"/>
      <c r="AX50" s="574"/>
      <c r="AY50" s="575"/>
    </row>
    <row r="51" spans="1:51" ht="6" customHeight="1">
      <c r="A51" s="431"/>
      <c r="B51" s="393"/>
      <c r="C51" s="393"/>
      <c r="D51" s="393"/>
      <c r="E51" s="555" t="s">
        <v>25</v>
      </c>
      <c r="F51" s="555"/>
      <c r="G51" s="555"/>
      <c r="H51" s="555"/>
      <c r="I51" s="555"/>
      <c r="J51" s="555"/>
      <c r="K51" s="555"/>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393"/>
      <c r="AN51" s="393"/>
      <c r="AO51" s="393"/>
      <c r="AP51" s="393"/>
      <c r="AQ51" s="393"/>
      <c r="AR51" s="393"/>
      <c r="AS51" s="576"/>
      <c r="AT51" s="576"/>
      <c r="AU51" s="576"/>
      <c r="AV51" s="576"/>
      <c r="AW51" s="576"/>
      <c r="AX51" s="576"/>
      <c r="AY51" s="577"/>
    </row>
    <row r="52" spans="1:51" ht="6" customHeight="1">
      <c r="A52" s="431"/>
      <c r="B52" s="393"/>
      <c r="C52" s="393"/>
      <c r="D52" s="393"/>
      <c r="E52" s="511"/>
      <c r="F52" s="511"/>
      <c r="G52" s="511"/>
      <c r="H52" s="511"/>
      <c r="I52" s="511"/>
      <c r="J52" s="511"/>
      <c r="K52" s="511"/>
      <c r="L52" s="591"/>
      <c r="M52" s="591"/>
      <c r="N52" s="591"/>
      <c r="O52" s="591"/>
      <c r="P52" s="591"/>
      <c r="Q52" s="591"/>
      <c r="R52" s="591"/>
      <c r="S52" s="591"/>
      <c r="T52" s="591"/>
      <c r="U52" s="591"/>
      <c r="V52" s="591"/>
      <c r="W52" s="591"/>
      <c r="X52" s="591"/>
      <c r="Y52" s="591"/>
      <c r="Z52" s="591"/>
      <c r="AA52" s="591"/>
      <c r="AB52" s="591"/>
      <c r="AC52" s="591"/>
      <c r="AD52" s="591"/>
      <c r="AE52" s="591"/>
      <c r="AF52" s="591"/>
      <c r="AG52" s="591"/>
      <c r="AH52" s="591"/>
      <c r="AI52" s="591"/>
      <c r="AJ52" s="591"/>
      <c r="AK52" s="591"/>
      <c r="AL52" s="591"/>
      <c r="AM52" s="393" t="s">
        <v>28</v>
      </c>
      <c r="AN52" s="393"/>
      <c r="AO52" s="393"/>
      <c r="AP52" s="393"/>
      <c r="AQ52" s="393"/>
      <c r="AR52" s="393"/>
      <c r="AS52" s="579">
        <f>IF(AS5="","",AS5)</f>
        <v>3128112345</v>
      </c>
      <c r="AT52" s="579"/>
      <c r="AU52" s="579"/>
      <c r="AV52" s="579"/>
      <c r="AW52" s="579"/>
      <c r="AX52" s="579"/>
      <c r="AY52" s="580"/>
    </row>
    <row r="53" spans="1:51" ht="13.5" customHeight="1" thickBot="1">
      <c r="A53" s="586"/>
      <c r="B53" s="578"/>
      <c r="C53" s="578"/>
      <c r="D53" s="578"/>
      <c r="E53" s="583">
        <f>IF(E6="","",E6)</f>
        <v>44196</v>
      </c>
      <c r="F53" s="583"/>
      <c r="G53" s="583"/>
      <c r="H53" s="583"/>
      <c r="I53" s="583"/>
      <c r="J53" s="583"/>
      <c r="K53" s="583"/>
      <c r="L53" s="592"/>
      <c r="M53" s="592"/>
      <c r="N53" s="592"/>
      <c r="O53" s="592"/>
      <c r="P53" s="592"/>
      <c r="Q53" s="592"/>
      <c r="R53" s="592"/>
      <c r="S53" s="592"/>
      <c r="T53" s="592"/>
      <c r="U53" s="592"/>
      <c r="V53" s="592"/>
      <c r="W53" s="592"/>
      <c r="X53" s="592"/>
      <c r="Y53" s="592"/>
      <c r="Z53" s="592"/>
      <c r="AA53" s="592"/>
      <c r="AB53" s="592"/>
      <c r="AC53" s="592"/>
      <c r="AD53" s="592"/>
      <c r="AE53" s="592"/>
      <c r="AF53" s="592"/>
      <c r="AG53" s="592"/>
      <c r="AH53" s="592"/>
      <c r="AI53" s="592"/>
      <c r="AJ53" s="592"/>
      <c r="AK53" s="592"/>
      <c r="AL53" s="592"/>
      <c r="AM53" s="578"/>
      <c r="AN53" s="578"/>
      <c r="AO53" s="578"/>
      <c r="AP53" s="578"/>
      <c r="AQ53" s="578"/>
      <c r="AR53" s="578"/>
      <c r="AS53" s="581"/>
      <c r="AT53" s="581"/>
      <c r="AU53" s="581"/>
      <c r="AV53" s="581"/>
      <c r="AW53" s="581"/>
      <c r="AX53" s="581"/>
      <c r="AY53" s="582"/>
    </row>
    <row r="54" spans="1:51" ht="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row>
    <row r="55" spans="1:51" ht="17.25">
      <c r="A55" s="6" t="s">
        <v>33</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ht="31.5" customHeight="1">
      <c r="A56" s="394" t="s">
        <v>40</v>
      </c>
      <c r="B56" s="428"/>
      <c r="C56" s="428"/>
      <c r="D56" s="428"/>
      <c r="E56" s="428"/>
      <c r="F56" s="428" t="s">
        <v>39</v>
      </c>
      <c r="G56" s="428"/>
      <c r="H56" s="428"/>
      <c r="I56" s="428"/>
      <c r="J56" s="428"/>
      <c r="K56" s="394" t="s">
        <v>38</v>
      </c>
      <c r="L56" s="428"/>
      <c r="M56" s="428"/>
      <c r="N56" s="428"/>
      <c r="O56" s="428"/>
      <c r="P56" s="428"/>
      <c r="Q56" s="428" t="s">
        <v>37</v>
      </c>
      <c r="R56" s="428"/>
      <c r="S56" s="428"/>
      <c r="T56" s="428"/>
      <c r="U56" s="428"/>
      <c r="V56" s="428"/>
      <c r="W56" s="428"/>
      <c r="X56" s="584" t="s">
        <v>36</v>
      </c>
      <c r="Y56" s="585"/>
      <c r="Z56" s="585"/>
      <c r="AA56" s="585"/>
      <c r="AB56" s="585"/>
      <c r="AC56" s="585"/>
      <c r="AD56" s="585"/>
      <c r="AE56" s="394" t="s">
        <v>34</v>
      </c>
      <c r="AF56" s="428"/>
      <c r="AG56" s="428"/>
      <c r="AH56" s="428"/>
      <c r="AI56" s="428"/>
      <c r="AJ56" s="428"/>
      <c r="AK56" s="428"/>
      <c r="AL56" s="428" t="s">
        <v>35</v>
      </c>
      <c r="AM56" s="428"/>
      <c r="AN56" s="428"/>
      <c r="AO56" s="428"/>
      <c r="AP56" s="428"/>
      <c r="AQ56" s="428"/>
      <c r="AR56" s="428"/>
      <c r="AS56" s="428" t="s">
        <v>42</v>
      </c>
      <c r="AT56" s="428"/>
      <c r="AU56" s="428"/>
      <c r="AV56" s="428"/>
      <c r="AW56" s="428"/>
      <c r="AX56" s="428"/>
      <c r="AY56" s="428"/>
    </row>
    <row r="57" spans="1:51" ht="12.75" customHeight="1">
      <c r="A57" s="393"/>
      <c r="B57" s="393"/>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3"/>
      <c r="AY57" s="393"/>
    </row>
    <row r="58" spans="1:51" ht="12.75" customHeight="1">
      <c r="A58" s="393"/>
      <c r="B58" s="393"/>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row>
    <row r="59" spans="1:51" ht="12.75" customHeight="1">
      <c r="A59" s="393"/>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393"/>
    </row>
    <row r="60" spans="1:51" ht="12.75" customHeight="1">
      <c r="A60" s="393"/>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row>
    <row r="61" spans="1:51" ht="12.75" customHeight="1">
      <c r="A61" s="393"/>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row>
    <row r="62" spans="1:51" ht="12.75" customHeight="1">
      <c r="A62" s="393"/>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row>
    <row r="63" spans="1:51" ht="12.75" customHeight="1">
      <c r="A63" s="393"/>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row>
    <row r="64" spans="1:51" ht="12.75" customHeight="1">
      <c r="A64" s="393"/>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row>
    <row r="65" spans="1:51" ht="12.75" customHeight="1">
      <c r="A65" s="393" t="s">
        <v>41</v>
      </c>
      <c r="B65" s="393"/>
      <c r="C65" s="393"/>
      <c r="D65" s="393"/>
      <c r="E65" s="393"/>
      <c r="F65" s="554"/>
      <c r="G65" s="554"/>
      <c r="H65" s="554"/>
      <c r="I65" s="554"/>
      <c r="J65" s="554"/>
      <c r="K65" s="554"/>
      <c r="L65" s="554"/>
      <c r="M65" s="554"/>
      <c r="N65" s="554"/>
      <c r="O65" s="554"/>
      <c r="P65" s="554"/>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row>
    <row r="66" spans="1:51" ht="17.25">
      <c r="A66" s="6" t="s">
        <v>43</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ht="23.25" customHeight="1">
      <c r="A67" s="594" t="s">
        <v>44</v>
      </c>
      <c r="B67" s="595"/>
      <c r="C67" s="595"/>
      <c r="D67" s="595"/>
      <c r="E67" s="596"/>
      <c r="F67" s="428" t="s">
        <v>45</v>
      </c>
      <c r="G67" s="428"/>
      <c r="H67" s="428"/>
      <c r="I67" s="428"/>
      <c r="J67" s="428"/>
      <c r="K67" s="428"/>
      <c r="L67" s="428" t="s">
        <v>46</v>
      </c>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394" t="s">
        <v>51</v>
      </c>
      <c r="AM67" s="428"/>
      <c r="AN67" s="428"/>
      <c r="AO67" s="428"/>
      <c r="AP67" s="428"/>
      <c r="AQ67" s="428"/>
      <c r="AR67" s="428"/>
      <c r="AS67" s="594" t="s">
        <v>52</v>
      </c>
      <c r="AT67" s="595"/>
      <c r="AU67" s="595"/>
      <c r="AV67" s="595"/>
      <c r="AW67" s="595"/>
      <c r="AX67" s="595"/>
      <c r="AY67" s="596"/>
    </row>
    <row r="68" spans="1:51" ht="39.75" customHeight="1">
      <c r="A68" s="597"/>
      <c r="B68" s="598"/>
      <c r="C68" s="598"/>
      <c r="D68" s="598"/>
      <c r="E68" s="599"/>
      <c r="F68" s="428"/>
      <c r="G68" s="428"/>
      <c r="H68" s="428"/>
      <c r="I68" s="428"/>
      <c r="J68" s="428"/>
      <c r="K68" s="428"/>
      <c r="L68" s="428" t="s">
        <v>47</v>
      </c>
      <c r="M68" s="428"/>
      <c r="N68" s="428"/>
      <c r="O68" s="428"/>
      <c r="P68" s="428"/>
      <c r="Q68" s="428"/>
      <c r="R68" s="600" t="s">
        <v>48</v>
      </c>
      <c r="S68" s="600"/>
      <c r="T68" s="600"/>
      <c r="U68" s="600"/>
      <c r="V68" s="600"/>
      <c r="W68" s="600"/>
      <c r="X68" s="394" t="s">
        <v>49</v>
      </c>
      <c r="Y68" s="428"/>
      <c r="Z68" s="428"/>
      <c r="AA68" s="428"/>
      <c r="AB68" s="428"/>
      <c r="AC68" s="428"/>
      <c r="AD68" s="428"/>
      <c r="AE68" s="394" t="s">
        <v>50</v>
      </c>
      <c r="AF68" s="428"/>
      <c r="AG68" s="428"/>
      <c r="AH68" s="428"/>
      <c r="AI68" s="428"/>
      <c r="AJ68" s="428"/>
      <c r="AK68" s="428"/>
      <c r="AL68" s="428"/>
      <c r="AM68" s="428"/>
      <c r="AN68" s="428"/>
      <c r="AO68" s="428"/>
      <c r="AP68" s="428"/>
      <c r="AQ68" s="428"/>
      <c r="AR68" s="428"/>
      <c r="AS68" s="597"/>
      <c r="AT68" s="598"/>
      <c r="AU68" s="598"/>
      <c r="AV68" s="598"/>
      <c r="AW68" s="598"/>
      <c r="AX68" s="598"/>
      <c r="AY68" s="599"/>
    </row>
    <row r="69" spans="1:51" ht="14.25" customHeight="1">
      <c r="A69" s="393"/>
      <c r="B69" s="393"/>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3"/>
    </row>
    <row r="70" spans="1:51" ht="14.25" customHeight="1">
      <c r="A70" s="393"/>
      <c r="B70" s="393"/>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c r="AN70" s="393"/>
      <c r="AO70" s="393"/>
      <c r="AP70" s="393"/>
      <c r="AQ70" s="393"/>
      <c r="AR70" s="393"/>
      <c r="AS70" s="393"/>
      <c r="AT70" s="393"/>
      <c r="AU70" s="393"/>
      <c r="AV70" s="393"/>
      <c r="AW70" s="393"/>
      <c r="AX70" s="393"/>
      <c r="AY70" s="393"/>
    </row>
    <row r="71" spans="1:51" ht="14.25" customHeight="1">
      <c r="A71" s="393"/>
      <c r="B71" s="393"/>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3"/>
      <c r="AY71" s="393"/>
    </row>
    <row r="72" spans="1:51" ht="14.25" customHeight="1">
      <c r="A72" s="393"/>
      <c r="B72" s="393"/>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row>
    <row r="73" spans="1:51" ht="14.25" customHeight="1">
      <c r="A73" s="393" t="s">
        <v>53</v>
      </c>
      <c r="B73" s="393"/>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row>
    <row r="74" spans="1:51" ht="17.25">
      <c r="A74" s="6" t="s">
        <v>54</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ht="33" customHeight="1">
      <c r="A75" s="601" t="s">
        <v>55</v>
      </c>
      <c r="B75" s="428"/>
      <c r="C75" s="428"/>
      <c r="D75" s="428"/>
      <c r="E75" s="428"/>
      <c r="F75" s="428" t="s">
        <v>56</v>
      </c>
      <c r="G75" s="428"/>
      <c r="H75" s="428"/>
      <c r="I75" s="428"/>
      <c r="J75" s="428"/>
      <c r="K75" s="428"/>
      <c r="L75" s="393" t="s">
        <v>57</v>
      </c>
      <c r="M75" s="393"/>
      <c r="N75" s="393"/>
      <c r="O75" s="393"/>
      <c r="P75" s="393"/>
      <c r="Q75" s="393"/>
      <c r="R75" s="393" t="s">
        <v>58</v>
      </c>
      <c r="S75" s="393"/>
      <c r="T75" s="393"/>
      <c r="U75" s="393"/>
      <c r="V75" s="393"/>
      <c r="W75" s="393"/>
      <c r="X75" s="393"/>
      <c r="Y75" s="393"/>
      <c r="Z75" s="393"/>
      <c r="AA75" s="393"/>
      <c r="AB75" s="393"/>
      <c r="AC75" s="393" t="s">
        <v>59</v>
      </c>
      <c r="AD75" s="393"/>
      <c r="AE75" s="393"/>
      <c r="AF75" s="393"/>
      <c r="AG75" s="393"/>
      <c r="AH75" s="393"/>
      <c r="AI75" s="393"/>
      <c r="AJ75" s="393"/>
      <c r="AK75" s="393"/>
      <c r="AL75" s="393"/>
      <c r="AM75" s="393"/>
      <c r="AN75" s="423" t="s">
        <v>60</v>
      </c>
      <c r="AO75" s="393"/>
      <c r="AP75" s="393"/>
      <c r="AQ75" s="393"/>
      <c r="AR75" s="393"/>
      <c r="AS75" s="393"/>
      <c r="AT75" s="393"/>
      <c r="AU75" s="393"/>
      <c r="AV75" s="393"/>
      <c r="AW75" s="393"/>
      <c r="AX75" s="393"/>
      <c r="AY75" s="429"/>
    </row>
    <row r="76" spans="1:51" ht="14.25" customHeight="1">
      <c r="A76" s="431"/>
      <c r="B76" s="393"/>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429"/>
    </row>
    <row r="77" spans="1:51" ht="14.25" customHeight="1">
      <c r="A77" s="431"/>
      <c r="B77" s="393"/>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3"/>
      <c r="AY77" s="429"/>
    </row>
    <row r="78" spans="1:51" ht="14.25" customHeight="1">
      <c r="A78" s="431"/>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3"/>
      <c r="AY78" s="429"/>
    </row>
    <row r="79" spans="1:51" ht="14.25" customHeight="1">
      <c r="A79" s="431"/>
      <c r="B79" s="393"/>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3"/>
      <c r="AY79" s="429"/>
    </row>
    <row r="80" spans="1:51" ht="14.25" customHeight="1">
      <c r="A80" s="393" t="s">
        <v>53</v>
      </c>
      <c r="B80" s="393"/>
      <c r="C80" s="393"/>
      <c r="D80" s="393"/>
      <c r="E80" s="393"/>
      <c r="F80" s="7"/>
      <c r="G80" s="8"/>
      <c r="H80" s="8"/>
      <c r="I80" s="8"/>
      <c r="J80" s="8"/>
      <c r="K80" s="9"/>
      <c r="L80" s="8"/>
      <c r="M80" s="8"/>
      <c r="N80" s="8"/>
      <c r="O80" s="8"/>
      <c r="P80" s="8"/>
      <c r="Q80" s="9"/>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3"/>
      <c r="AY80" s="429"/>
    </row>
    <row r="81" spans="1:51" ht="9.75" customHeight="1" thickBo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row>
  </sheetData>
  <mergeCells count="625">
    <mergeCell ref="CM31:CM32"/>
    <mergeCell ref="CN31:CN32"/>
    <mergeCell ref="CO31:CO32"/>
    <mergeCell ref="CM9:CV10"/>
    <mergeCell ref="CP13:CP14"/>
    <mergeCell ref="CP15:CP16"/>
    <mergeCell ref="CP17:CP18"/>
    <mergeCell ref="CP19:CP20"/>
    <mergeCell ref="CP21:CP22"/>
    <mergeCell ref="CP23:CP24"/>
    <mergeCell ref="CP25:CP26"/>
    <mergeCell ref="CP27:CP28"/>
    <mergeCell ref="CP29:CP30"/>
    <mergeCell ref="CP31:CP32"/>
    <mergeCell ref="CM25:CM26"/>
    <mergeCell ref="CN25:CN26"/>
    <mergeCell ref="CO25:CO26"/>
    <mergeCell ref="CM27:CM28"/>
    <mergeCell ref="CN27:CN28"/>
    <mergeCell ref="CO27:CO28"/>
    <mergeCell ref="CM29:CM30"/>
    <mergeCell ref="CN29:CN30"/>
    <mergeCell ref="CO29:CO30"/>
    <mergeCell ref="CM19:CM20"/>
    <mergeCell ref="CN19:CN20"/>
    <mergeCell ref="CO19:CO20"/>
    <mergeCell ref="CM21:CM22"/>
    <mergeCell ref="CN21:CN22"/>
    <mergeCell ref="CO21:CO22"/>
    <mergeCell ref="CM23:CM24"/>
    <mergeCell ref="CN23:CN24"/>
    <mergeCell ref="CO23:CO24"/>
    <mergeCell ref="CM13:CM14"/>
    <mergeCell ref="CN13:CN14"/>
    <mergeCell ref="CO13:CO14"/>
    <mergeCell ref="CM15:CM16"/>
    <mergeCell ref="CN15:CN16"/>
    <mergeCell ref="CO15:CO16"/>
    <mergeCell ref="CM17:CM18"/>
    <mergeCell ref="CN17:CN18"/>
    <mergeCell ref="CO17:CO18"/>
    <mergeCell ref="BO29:BQ30"/>
    <mergeCell ref="BR29:BT30"/>
    <mergeCell ref="BO31:BQ32"/>
    <mergeCell ref="BR31:BT32"/>
    <mergeCell ref="BO23:BQ24"/>
    <mergeCell ref="BR23:BT24"/>
    <mergeCell ref="BO25:BQ26"/>
    <mergeCell ref="BR25:BT26"/>
    <mergeCell ref="BO27:BQ28"/>
    <mergeCell ref="BR27:BT28"/>
    <mergeCell ref="BR17:BT18"/>
    <mergeCell ref="BO19:BQ20"/>
    <mergeCell ref="BR19:BT20"/>
    <mergeCell ref="BO21:BQ22"/>
    <mergeCell ref="BR21:BT22"/>
    <mergeCell ref="BO13:BQ14"/>
    <mergeCell ref="BR13:BT14"/>
    <mergeCell ref="BO15:BQ16"/>
    <mergeCell ref="BR15:BT16"/>
    <mergeCell ref="BK9:BM12"/>
    <mergeCell ref="BK13:BM14"/>
    <mergeCell ref="BK15:BM16"/>
    <mergeCell ref="BK17:BM18"/>
    <mergeCell ref="BK19:BM20"/>
    <mergeCell ref="BK21:BM22"/>
    <mergeCell ref="BK23:BM24"/>
    <mergeCell ref="BK25:BM26"/>
    <mergeCell ref="BO17:BQ18"/>
    <mergeCell ref="BD27:BD28"/>
    <mergeCell ref="BE27:BE28"/>
    <mergeCell ref="BD29:BD30"/>
    <mergeCell ref="BE29:BE30"/>
    <mergeCell ref="BD31:BD32"/>
    <mergeCell ref="BE31:BE32"/>
    <mergeCell ref="BE19:BE20"/>
    <mergeCell ref="BD21:BD22"/>
    <mergeCell ref="BE21:BE22"/>
    <mergeCell ref="BD23:BD24"/>
    <mergeCell ref="BE23:BE24"/>
    <mergeCell ref="BD25:BD26"/>
    <mergeCell ref="BE25:BE26"/>
    <mergeCell ref="BB31:BB32"/>
    <mergeCell ref="BC31:BC32"/>
    <mergeCell ref="BD11:BE11"/>
    <mergeCell ref="BD13:BD14"/>
    <mergeCell ref="BE13:BE14"/>
    <mergeCell ref="BD15:BD16"/>
    <mergeCell ref="BE15:BE16"/>
    <mergeCell ref="BD17:BD18"/>
    <mergeCell ref="BE17:BE18"/>
    <mergeCell ref="BD19:BD20"/>
    <mergeCell ref="BB25:BB26"/>
    <mergeCell ref="BC25:BC26"/>
    <mergeCell ref="BB27:BB28"/>
    <mergeCell ref="BC27:BC28"/>
    <mergeCell ref="BB29:BB30"/>
    <mergeCell ref="BC29:BC30"/>
    <mergeCell ref="BB19:BB20"/>
    <mergeCell ref="BC19:BC20"/>
    <mergeCell ref="BB21:BB22"/>
    <mergeCell ref="BC21:BC22"/>
    <mergeCell ref="BB23:BB24"/>
    <mergeCell ref="BC23:BC24"/>
    <mergeCell ref="BB11:BC11"/>
    <mergeCell ref="BB13:BB14"/>
    <mergeCell ref="BC13:BC14"/>
    <mergeCell ref="BB15:BB16"/>
    <mergeCell ref="BC15:BC16"/>
    <mergeCell ref="BB17:BB18"/>
    <mergeCell ref="BC17:BC18"/>
    <mergeCell ref="A80:E80"/>
    <mergeCell ref="R80:AB80"/>
    <mergeCell ref="AC80:AM80"/>
    <mergeCell ref="AN80:AY80"/>
    <mergeCell ref="A79:E79"/>
    <mergeCell ref="F79:K79"/>
    <mergeCell ref="L79:Q79"/>
    <mergeCell ref="R79:AB79"/>
    <mergeCell ref="AC79:AM79"/>
    <mergeCell ref="AN79:AY79"/>
    <mergeCell ref="A77:E77"/>
    <mergeCell ref="F77:K77"/>
    <mergeCell ref="L77:Q77"/>
    <mergeCell ref="R77:AB77"/>
    <mergeCell ref="AC77:AM77"/>
    <mergeCell ref="AN77:AY77"/>
    <mergeCell ref="A78:E78"/>
    <mergeCell ref="F78:K78"/>
    <mergeCell ref="L78:Q78"/>
    <mergeCell ref="R78:AB78"/>
    <mergeCell ref="AC78:AM78"/>
    <mergeCell ref="AN78:AY78"/>
    <mergeCell ref="A76:E76"/>
    <mergeCell ref="F76:K76"/>
    <mergeCell ref="L76:Q76"/>
    <mergeCell ref="R76:AB76"/>
    <mergeCell ref="AC76:AM76"/>
    <mergeCell ref="AL73:AR73"/>
    <mergeCell ref="AN76:AY76"/>
    <mergeCell ref="R75:AB75"/>
    <mergeCell ref="AC75:AM75"/>
    <mergeCell ref="AN75:AY75"/>
    <mergeCell ref="AS73:AY73"/>
    <mergeCell ref="A75:E75"/>
    <mergeCell ref="F75:K75"/>
    <mergeCell ref="L75:Q75"/>
    <mergeCell ref="A73:E73"/>
    <mergeCell ref="F73:K73"/>
    <mergeCell ref="L73:Q73"/>
    <mergeCell ref="R73:W73"/>
    <mergeCell ref="X73:AD73"/>
    <mergeCell ref="AE73:AK73"/>
    <mergeCell ref="A71:E71"/>
    <mergeCell ref="F71:K71"/>
    <mergeCell ref="L71:Q71"/>
    <mergeCell ref="R71:W71"/>
    <mergeCell ref="X71:AD71"/>
    <mergeCell ref="AE71:AK71"/>
    <mergeCell ref="AL71:AR71"/>
    <mergeCell ref="AS71:AY71"/>
    <mergeCell ref="A72:E72"/>
    <mergeCell ref="F72:K72"/>
    <mergeCell ref="L72:Q72"/>
    <mergeCell ref="R72:W72"/>
    <mergeCell ref="X72:AD72"/>
    <mergeCell ref="AE72:AK72"/>
    <mergeCell ref="AL72:AR72"/>
    <mergeCell ref="AS72:AY72"/>
    <mergeCell ref="L67:AK67"/>
    <mergeCell ref="AL67:AR68"/>
    <mergeCell ref="AS67:AY68"/>
    <mergeCell ref="AE68:AK68"/>
    <mergeCell ref="X68:AD68"/>
    <mergeCell ref="AE65:AK65"/>
    <mergeCell ref="AL69:AR69"/>
    <mergeCell ref="AS69:AY69"/>
    <mergeCell ref="A70:E70"/>
    <mergeCell ref="F70:K70"/>
    <mergeCell ref="L70:Q70"/>
    <mergeCell ref="R70:W70"/>
    <mergeCell ref="X70:AD70"/>
    <mergeCell ref="AE70:AK70"/>
    <mergeCell ref="AL70:AR70"/>
    <mergeCell ref="AS70:AY70"/>
    <mergeCell ref="A69:E69"/>
    <mergeCell ref="F69:K69"/>
    <mergeCell ref="L69:Q69"/>
    <mergeCell ref="R69:W69"/>
    <mergeCell ref="X69:AD69"/>
    <mergeCell ref="AE69:AK69"/>
    <mergeCell ref="Q65:W65"/>
    <mergeCell ref="X65:AD65"/>
    <mergeCell ref="AS61:AY62"/>
    <mergeCell ref="K62:P62"/>
    <mergeCell ref="A63:E64"/>
    <mergeCell ref="F63:J64"/>
    <mergeCell ref="K63:P63"/>
    <mergeCell ref="Q63:W64"/>
    <mergeCell ref="AL65:AR65"/>
    <mergeCell ref="AS65:AY65"/>
    <mergeCell ref="X63:AD64"/>
    <mergeCell ref="AE63:AK64"/>
    <mergeCell ref="AL63:AR64"/>
    <mergeCell ref="AS63:AY64"/>
    <mergeCell ref="A67:E68"/>
    <mergeCell ref="F67:K68"/>
    <mergeCell ref="L68:Q68"/>
    <mergeCell ref="R68:W68"/>
    <mergeCell ref="K64:P64"/>
    <mergeCell ref="K65:P65"/>
    <mergeCell ref="AL59:AR60"/>
    <mergeCell ref="AS59:AY60"/>
    <mergeCell ref="K60:P60"/>
    <mergeCell ref="A61:E62"/>
    <mergeCell ref="F61:J62"/>
    <mergeCell ref="K61:P61"/>
    <mergeCell ref="Q61:W62"/>
    <mergeCell ref="X61:AD62"/>
    <mergeCell ref="AE61:AK62"/>
    <mergeCell ref="AL61:AR62"/>
    <mergeCell ref="A59:E60"/>
    <mergeCell ref="F59:J60"/>
    <mergeCell ref="K59:P59"/>
    <mergeCell ref="Q59:W60"/>
    <mergeCell ref="X59:AD60"/>
    <mergeCell ref="AE59:AK60"/>
    <mergeCell ref="F65:J65"/>
    <mergeCell ref="A65:E65"/>
    <mergeCell ref="A3:D6"/>
    <mergeCell ref="E3:K3"/>
    <mergeCell ref="E6:K6"/>
    <mergeCell ref="E4:K5"/>
    <mergeCell ref="L3:AL6"/>
    <mergeCell ref="AM5:AR6"/>
    <mergeCell ref="AM3:AR4"/>
    <mergeCell ref="A50:D53"/>
    <mergeCell ref="E50:K50"/>
    <mergeCell ref="L50:AL53"/>
    <mergeCell ref="AM50:AR51"/>
    <mergeCell ref="AL45:AQ45"/>
    <mergeCell ref="AR45:AU45"/>
    <mergeCell ref="P42:T42"/>
    <mergeCell ref="U42:Z42"/>
    <mergeCell ref="AA42:AF42"/>
    <mergeCell ref="AG42:AK42"/>
    <mergeCell ref="AG38:AK40"/>
    <mergeCell ref="D37:T37"/>
    <mergeCell ref="U37:AK37"/>
    <mergeCell ref="AL37:AQ40"/>
    <mergeCell ref="AR37:AU40"/>
    <mergeCell ref="P38:T40"/>
    <mergeCell ref="U38:Z40"/>
    <mergeCell ref="AS50:AY51"/>
    <mergeCell ref="E51:K52"/>
    <mergeCell ref="AM52:AR53"/>
    <mergeCell ref="AS52:AY53"/>
    <mergeCell ref="AR46:AU46"/>
    <mergeCell ref="AL56:AR56"/>
    <mergeCell ref="AS56:AY56"/>
    <mergeCell ref="K57:P57"/>
    <mergeCell ref="E53:K53"/>
    <mergeCell ref="AG47:AK47"/>
    <mergeCell ref="AE56:AK56"/>
    <mergeCell ref="X57:AD58"/>
    <mergeCell ref="AE57:AK58"/>
    <mergeCell ref="AL57:AR58"/>
    <mergeCell ref="AS57:AY58"/>
    <mergeCell ref="F56:J56"/>
    <mergeCell ref="A56:E56"/>
    <mergeCell ref="A57:E58"/>
    <mergeCell ref="F57:J58"/>
    <mergeCell ref="K58:P58"/>
    <mergeCell ref="Q57:W58"/>
    <mergeCell ref="Q56:W56"/>
    <mergeCell ref="K56:P56"/>
    <mergeCell ref="X56:AD56"/>
    <mergeCell ref="AX1:AY2"/>
    <mergeCell ref="AX48:AY49"/>
    <mergeCell ref="AS3:AY4"/>
    <mergeCell ref="AS5:AY6"/>
    <mergeCell ref="AV47:AY47"/>
    <mergeCell ref="AL47:AQ47"/>
    <mergeCell ref="AR47:AU47"/>
    <mergeCell ref="A46:C46"/>
    <mergeCell ref="D46:I46"/>
    <mergeCell ref="J46:O46"/>
    <mergeCell ref="P46:T46"/>
    <mergeCell ref="U46:Z46"/>
    <mergeCell ref="AA46:AF46"/>
    <mergeCell ref="AG46:AK46"/>
    <mergeCell ref="AL46:AQ46"/>
    <mergeCell ref="AL44:AQ44"/>
    <mergeCell ref="AR44:AU44"/>
    <mergeCell ref="AV46:AY46"/>
    <mergeCell ref="A47:C47"/>
    <mergeCell ref="D47:I47"/>
    <mergeCell ref="J47:O47"/>
    <mergeCell ref="P47:T47"/>
    <mergeCell ref="U47:Z47"/>
    <mergeCell ref="AA47:AF47"/>
    <mergeCell ref="AV45:AY45"/>
    <mergeCell ref="A44:C44"/>
    <mergeCell ref="D44:I44"/>
    <mergeCell ref="J44:O44"/>
    <mergeCell ref="P44:T44"/>
    <mergeCell ref="U44:Z44"/>
    <mergeCell ref="AA44:AF44"/>
    <mergeCell ref="AG44:AK44"/>
    <mergeCell ref="AL42:AQ42"/>
    <mergeCell ref="AR42:AU42"/>
    <mergeCell ref="AV44:AY44"/>
    <mergeCell ref="A45:C45"/>
    <mergeCell ref="D45:I45"/>
    <mergeCell ref="J45:O45"/>
    <mergeCell ref="P45:T45"/>
    <mergeCell ref="U45:Z45"/>
    <mergeCell ref="AA45:AF45"/>
    <mergeCell ref="AG45:AK45"/>
    <mergeCell ref="AL43:AQ43"/>
    <mergeCell ref="AR43:AU43"/>
    <mergeCell ref="AV43:AY43"/>
    <mergeCell ref="A42:C42"/>
    <mergeCell ref="D42:I42"/>
    <mergeCell ref="J42:O42"/>
    <mergeCell ref="AV41:AY41"/>
    <mergeCell ref="AV42:AY42"/>
    <mergeCell ref="A43:C43"/>
    <mergeCell ref="D43:I43"/>
    <mergeCell ref="J43:O43"/>
    <mergeCell ref="P43:T43"/>
    <mergeCell ref="U43:Z43"/>
    <mergeCell ref="AA43:AF43"/>
    <mergeCell ref="AG43:AK43"/>
    <mergeCell ref="AG41:AK41"/>
    <mergeCell ref="AL41:AQ41"/>
    <mergeCell ref="AR41:AU41"/>
    <mergeCell ref="AA38:AF40"/>
    <mergeCell ref="I33:J34"/>
    <mergeCell ref="AV37:AY40"/>
    <mergeCell ref="A27:C28"/>
    <mergeCell ref="D27:F28"/>
    <mergeCell ref="A41:C41"/>
    <mergeCell ref="D41:I41"/>
    <mergeCell ref="J41:O41"/>
    <mergeCell ref="P41:T41"/>
    <mergeCell ref="U41:Z41"/>
    <mergeCell ref="AA41:AF41"/>
    <mergeCell ref="AV27:AY28"/>
    <mergeCell ref="A37:C40"/>
    <mergeCell ref="D38:I40"/>
    <mergeCell ref="J38:O40"/>
    <mergeCell ref="AR33:AU34"/>
    <mergeCell ref="AV33:AY34"/>
    <mergeCell ref="AF33:AI34"/>
    <mergeCell ref="AJ33:AM34"/>
    <mergeCell ref="AN33:AQ34"/>
    <mergeCell ref="A29:C30"/>
    <mergeCell ref="D29:F30"/>
    <mergeCell ref="G29:H30"/>
    <mergeCell ref="I29:J30"/>
    <mergeCell ref="Q19:R20"/>
    <mergeCell ref="S33:V34"/>
    <mergeCell ref="W33:AA33"/>
    <mergeCell ref="AB33:AE34"/>
    <mergeCell ref="AB19:AE20"/>
    <mergeCell ref="S21:V22"/>
    <mergeCell ref="W21:AA21"/>
    <mergeCell ref="AB21:AE22"/>
    <mergeCell ref="X34:AA34"/>
    <mergeCell ref="W27:AA27"/>
    <mergeCell ref="X28:AA28"/>
    <mergeCell ref="AF21:AI22"/>
    <mergeCell ref="AJ21:AM22"/>
    <mergeCell ref="AN21:AQ22"/>
    <mergeCell ref="AR21:AU22"/>
    <mergeCell ref="AV21:AY22"/>
    <mergeCell ref="AB29:AE30"/>
    <mergeCell ref="AF29:AI30"/>
    <mergeCell ref="AJ29:AM30"/>
    <mergeCell ref="AJ27:AM28"/>
    <mergeCell ref="AN27:AQ28"/>
    <mergeCell ref="AR27:AU28"/>
    <mergeCell ref="AJ25:AM26"/>
    <mergeCell ref="AN25:AQ26"/>
    <mergeCell ref="AB27:AE28"/>
    <mergeCell ref="AF27:AI28"/>
    <mergeCell ref="AV25:AY26"/>
    <mergeCell ref="AF19:AI20"/>
    <mergeCell ref="AJ19:AM20"/>
    <mergeCell ref="AN19:AQ20"/>
    <mergeCell ref="AR19:AU20"/>
    <mergeCell ref="AV19:AY20"/>
    <mergeCell ref="S19:V20"/>
    <mergeCell ref="W19:AA19"/>
    <mergeCell ref="A21:C22"/>
    <mergeCell ref="K33:M34"/>
    <mergeCell ref="N33:P34"/>
    <mergeCell ref="X20:AA20"/>
    <mergeCell ref="Q33:R34"/>
    <mergeCell ref="A33:C34"/>
    <mergeCell ref="D33:F34"/>
    <mergeCell ref="G33:H34"/>
    <mergeCell ref="A19:C20"/>
    <mergeCell ref="D19:F20"/>
    <mergeCell ref="G19:H20"/>
    <mergeCell ref="I19:J20"/>
    <mergeCell ref="K19:M20"/>
    <mergeCell ref="N19:P20"/>
    <mergeCell ref="X22:AA22"/>
    <mergeCell ref="AV31:AY32"/>
    <mergeCell ref="X32:AA32"/>
    <mergeCell ref="A17:C18"/>
    <mergeCell ref="D17:F18"/>
    <mergeCell ref="G17:H18"/>
    <mergeCell ref="I17:J18"/>
    <mergeCell ref="K17:M18"/>
    <mergeCell ref="N17:P18"/>
    <mergeCell ref="AR17:AU18"/>
    <mergeCell ref="AV17:AY18"/>
    <mergeCell ref="X18:AA18"/>
    <mergeCell ref="S17:V18"/>
    <mergeCell ref="W17:AA17"/>
    <mergeCell ref="AB17:AE18"/>
    <mergeCell ref="AF17:AI18"/>
    <mergeCell ref="AJ17:AM18"/>
    <mergeCell ref="AN17:AQ18"/>
    <mergeCell ref="Q17:R18"/>
    <mergeCell ref="AR15:AU16"/>
    <mergeCell ref="AV15:AY16"/>
    <mergeCell ref="X16:AA16"/>
    <mergeCell ref="D13:F14"/>
    <mergeCell ref="A13:C14"/>
    <mergeCell ref="AB13:AE14"/>
    <mergeCell ref="AF13:AI14"/>
    <mergeCell ref="AJ13:AM14"/>
    <mergeCell ref="AN13:AQ14"/>
    <mergeCell ref="AR13:AU14"/>
    <mergeCell ref="W13:AA13"/>
    <mergeCell ref="X14:AA14"/>
    <mergeCell ref="Q13:R14"/>
    <mergeCell ref="G13:H14"/>
    <mergeCell ref="Q15:R16"/>
    <mergeCell ref="A15:C16"/>
    <mergeCell ref="D15:F16"/>
    <mergeCell ref="G15:H16"/>
    <mergeCell ref="I15:J16"/>
    <mergeCell ref="K15:M16"/>
    <mergeCell ref="N15:P16"/>
    <mergeCell ref="S15:V16"/>
    <mergeCell ref="W15:AA15"/>
    <mergeCell ref="AB15:AE16"/>
    <mergeCell ref="A9:C12"/>
    <mergeCell ref="AN11:AQ12"/>
    <mergeCell ref="S13:V14"/>
    <mergeCell ref="N13:P14"/>
    <mergeCell ref="K13:M14"/>
    <mergeCell ref="I13:J14"/>
    <mergeCell ref="D21:F22"/>
    <mergeCell ref="G21:H22"/>
    <mergeCell ref="I21:J22"/>
    <mergeCell ref="K21:M22"/>
    <mergeCell ref="N21:P22"/>
    <mergeCell ref="Q21:R22"/>
    <mergeCell ref="AB11:AE12"/>
    <mergeCell ref="AF11:AI12"/>
    <mergeCell ref="AJ11:AM12"/>
    <mergeCell ref="I9:J12"/>
    <mergeCell ref="G9:H12"/>
    <mergeCell ref="D9:F12"/>
    <mergeCell ref="Q9:R12"/>
    <mergeCell ref="K9:M12"/>
    <mergeCell ref="N9:P12"/>
    <mergeCell ref="S11:V12"/>
    <mergeCell ref="W11:AA11"/>
    <mergeCell ref="X12:AA12"/>
    <mergeCell ref="AJ31:AM32"/>
    <mergeCell ref="AN31:AQ32"/>
    <mergeCell ref="AR31:AU32"/>
    <mergeCell ref="AV29:AY30"/>
    <mergeCell ref="X30:AA30"/>
    <mergeCell ref="A31:C32"/>
    <mergeCell ref="D31:F32"/>
    <mergeCell ref="G31:H32"/>
    <mergeCell ref="I31:J32"/>
    <mergeCell ref="K31:M32"/>
    <mergeCell ref="AN29:AQ30"/>
    <mergeCell ref="AR29:AU30"/>
    <mergeCell ref="W29:AA29"/>
    <mergeCell ref="K29:M30"/>
    <mergeCell ref="N29:P30"/>
    <mergeCell ref="Q29:R30"/>
    <mergeCell ref="S29:V30"/>
    <mergeCell ref="W31:AA31"/>
    <mergeCell ref="AB31:AE32"/>
    <mergeCell ref="AF31:AI32"/>
    <mergeCell ref="N31:P32"/>
    <mergeCell ref="Q31:R32"/>
    <mergeCell ref="S31:V32"/>
    <mergeCell ref="A23:C24"/>
    <mergeCell ref="D23:F24"/>
    <mergeCell ref="G23:H24"/>
    <mergeCell ref="I23:J24"/>
    <mergeCell ref="K23:M24"/>
    <mergeCell ref="AR23:AU24"/>
    <mergeCell ref="AV23:AY24"/>
    <mergeCell ref="X24:AA24"/>
    <mergeCell ref="A25:C26"/>
    <mergeCell ref="D25:F26"/>
    <mergeCell ref="G25:H26"/>
    <mergeCell ref="I25:J26"/>
    <mergeCell ref="K25:M26"/>
    <mergeCell ref="S25:V26"/>
    <mergeCell ref="W25:AA25"/>
    <mergeCell ref="AB23:AE24"/>
    <mergeCell ref="AF23:AI24"/>
    <mergeCell ref="AB25:AE26"/>
    <mergeCell ref="AF25:AI26"/>
    <mergeCell ref="N25:P26"/>
    <mergeCell ref="Q25:R26"/>
    <mergeCell ref="N23:P24"/>
    <mergeCell ref="Q23:R24"/>
    <mergeCell ref="S23:V24"/>
    <mergeCell ref="G27:H28"/>
    <mergeCell ref="I27:J28"/>
    <mergeCell ref="K27:M28"/>
    <mergeCell ref="N27:P28"/>
    <mergeCell ref="Q27:R28"/>
    <mergeCell ref="S27:V28"/>
    <mergeCell ref="BH9:BJ12"/>
    <mergeCell ref="BH13:BJ14"/>
    <mergeCell ref="BH15:BJ16"/>
    <mergeCell ref="BH17:BJ18"/>
    <mergeCell ref="BH19:BJ20"/>
    <mergeCell ref="BH21:BJ22"/>
    <mergeCell ref="W23:AA23"/>
    <mergeCell ref="AJ23:AM24"/>
    <mergeCell ref="AN23:AQ24"/>
    <mergeCell ref="AR25:AU26"/>
    <mergeCell ref="X26:AA26"/>
    <mergeCell ref="AR11:AU12"/>
    <mergeCell ref="AV11:AY12"/>
    <mergeCell ref="S9:AY10"/>
    <mergeCell ref="AV13:AY14"/>
    <mergeCell ref="AF15:AI16"/>
    <mergeCell ref="AJ15:AM16"/>
    <mergeCell ref="AN15:AQ16"/>
    <mergeCell ref="BK27:BM28"/>
    <mergeCell ref="BK29:BM30"/>
    <mergeCell ref="BK31:BM32"/>
    <mergeCell ref="BH25:BJ26"/>
    <mergeCell ref="BH27:BJ28"/>
    <mergeCell ref="BH29:BJ30"/>
    <mergeCell ref="BH31:BJ32"/>
    <mergeCell ref="BH23:BJ24"/>
    <mergeCell ref="BX9:CC11"/>
    <mergeCell ref="BX12:BZ12"/>
    <mergeCell ref="CA12:CC12"/>
    <mergeCell ref="BX13:BZ14"/>
    <mergeCell ref="CA13:CC14"/>
    <mergeCell ref="BX15:BZ16"/>
    <mergeCell ref="CA15:CC16"/>
    <mergeCell ref="BX29:BZ30"/>
    <mergeCell ref="CA29:CC30"/>
    <mergeCell ref="BX31:BZ32"/>
    <mergeCell ref="CA31:CC32"/>
    <mergeCell ref="BX27:BZ28"/>
    <mergeCell ref="CA27:CC28"/>
    <mergeCell ref="BO9:BT11"/>
    <mergeCell ref="BO12:BQ12"/>
    <mergeCell ref="BR12:BT12"/>
    <mergeCell ref="CG9:CG12"/>
    <mergeCell ref="CE13:CE14"/>
    <mergeCell ref="BX23:BZ24"/>
    <mergeCell ref="CA23:CC24"/>
    <mergeCell ref="BX25:BZ26"/>
    <mergeCell ref="CA25:CC26"/>
    <mergeCell ref="BX17:BZ18"/>
    <mergeCell ref="CA17:CC18"/>
    <mergeCell ref="BX19:BZ20"/>
    <mergeCell ref="CA19:CC20"/>
    <mergeCell ref="CE25:CE26"/>
    <mergeCell ref="CE9:CE12"/>
    <mergeCell ref="BX21:BZ22"/>
    <mergeCell ref="CA21:CC22"/>
    <mergeCell ref="CG15:CG16"/>
    <mergeCell ref="CG17:CG18"/>
    <mergeCell ref="CG19:CG20"/>
    <mergeCell ref="CG21:CG22"/>
    <mergeCell ref="CG23:CG24"/>
    <mergeCell ref="CG25:CG26"/>
    <mergeCell ref="BV17:BV18"/>
    <mergeCell ref="BV19:BV20"/>
    <mergeCell ref="BV21:BV22"/>
    <mergeCell ref="BV23:BV24"/>
    <mergeCell ref="CE15:CE16"/>
    <mergeCell ref="CE27:CE28"/>
    <mergeCell ref="CE17:CE18"/>
    <mergeCell ref="CE19:CE20"/>
    <mergeCell ref="CE21:CE22"/>
    <mergeCell ref="CE23:CE24"/>
    <mergeCell ref="CG27:CG28"/>
    <mergeCell ref="CG29:CG30"/>
    <mergeCell ref="CG31:CG32"/>
    <mergeCell ref="CI9:CI12"/>
    <mergeCell ref="BV25:BV26"/>
    <mergeCell ref="BV27:BV28"/>
    <mergeCell ref="BV29:BV30"/>
    <mergeCell ref="BV31:BV32"/>
    <mergeCell ref="CG13:CG14"/>
    <mergeCell ref="CI23:CI24"/>
    <mergeCell ref="CI25:CI26"/>
    <mergeCell ref="CI27:CI28"/>
    <mergeCell ref="CI29:CI30"/>
    <mergeCell ref="CI31:CI32"/>
    <mergeCell ref="CI13:CI14"/>
    <mergeCell ref="CI15:CI16"/>
    <mergeCell ref="CI17:CI18"/>
    <mergeCell ref="CI19:CI20"/>
    <mergeCell ref="CI21:CI22"/>
    <mergeCell ref="CE29:CE30"/>
    <mergeCell ref="CE31:CE32"/>
    <mergeCell ref="BV9:BV12"/>
    <mergeCell ref="BV13:BV14"/>
    <mergeCell ref="BV15:BV16"/>
  </mergeCells>
  <phoneticPr fontId="4" type="noConversion"/>
  <conditionalFormatting sqref="I13:J32">
    <cfRule type="cellIs" dxfId="33" priority="7" stopIfTrue="1" operator="equal">
      <formula>"가입"</formula>
    </cfRule>
    <cfRule type="cellIs" dxfId="32" priority="8" stopIfTrue="1" operator="equal">
      <formula>"일부가입"</formula>
    </cfRule>
    <cfRule type="cellIs" dxfId="31" priority="9" stopIfTrue="1" operator="equal">
      <formula>"미가입"</formula>
    </cfRule>
  </conditionalFormatting>
  <conditionalFormatting sqref="Q13:R32">
    <cfRule type="cellIs" dxfId="30" priority="4" stopIfTrue="1" operator="equal">
      <formula>1</formula>
    </cfRule>
    <cfRule type="cellIs" dxfId="29" priority="5" stopIfTrue="1" operator="lessThan">
      <formula>1</formula>
    </cfRule>
    <cfRule type="cellIs" dxfId="28" priority="6" stopIfTrue="1" operator="greaterThan">
      <formula>1</formula>
    </cfRule>
  </conditionalFormatting>
  <conditionalFormatting sqref="A13:C32">
    <cfRule type="containsText" dxfId="27" priority="1" operator="containsText" text="호">
      <formula>NOT(ISERROR(SEARCH("호",A13)))</formula>
    </cfRule>
    <cfRule type="containsText" dxfId="26" priority="2" operator="containsText" text="하">
      <formula>NOT(ISERROR(SEARCH("하",A13)))</formula>
    </cfRule>
    <cfRule type="containsText" dxfId="25" priority="3" operator="containsText" text="허">
      <formula>NOT(ISERROR(SEARCH("허",A13)))</formula>
    </cfRule>
  </conditionalFormatting>
  <dataValidations count="1">
    <dataValidation type="list" allowBlank="1" showInputMessage="1" showErrorMessage="1" sqref="I13:J32" xr:uid="{00000000-0002-0000-0300-000000000000}">
      <formula1>$BO$2:$BO$5</formula1>
    </dataValidation>
  </dataValidations>
  <pageMargins left="0.31496062992125984" right="0.31496062992125984" top="0.59055118110236227" bottom="0.35433070866141736" header="0" footer="0.31496062992125984"/>
  <pageSetup paperSize="9"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topLeftCell="A4" workbookViewId="0">
      <selection activeCell="B1" sqref="B1"/>
    </sheetView>
  </sheetViews>
  <sheetFormatPr defaultRowHeight="16.5"/>
  <sheetData/>
  <phoneticPr fontId="22"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7"/>
  <sheetViews>
    <sheetView showGridLines="0" topLeftCell="A4" workbookViewId="0">
      <selection activeCell="Q18" sqref="Q18"/>
    </sheetView>
  </sheetViews>
  <sheetFormatPr defaultRowHeight="16.5"/>
  <cols>
    <col min="14" max="14" width="11" bestFit="1" customWidth="1"/>
    <col min="15" max="15" width="11.875" style="17" bestFit="1" customWidth="1"/>
    <col min="17" max="17" width="11.875" bestFit="1" customWidth="1"/>
    <col min="19" max="19" width="13" bestFit="1" customWidth="1"/>
  </cols>
  <sheetData>
    <row r="1" spans="1:19">
      <c r="A1" t="s">
        <v>95</v>
      </c>
    </row>
    <row r="2" spans="1:19">
      <c r="A2" t="s">
        <v>96</v>
      </c>
    </row>
    <row r="3" spans="1:19">
      <c r="A3" t="s">
        <v>97</v>
      </c>
    </row>
    <row r="5" spans="1:19">
      <c r="A5" t="s">
        <v>98</v>
      </c>
    </row>
    <row r="7" spans="1:19">
      <c r="A7" t="s">
        <v>99</v>
      </c>
    </row>
    <row r="9" spans="1:19">
      <c r="A9" t="s">
        <v>100</v>
      </c>
      <c r="S9" t="s">
        <v>131</v>
      </c>
    </row>
    <row r="10" spans="1:19">
      <c r="A10" t="s">
        <v>101</v>
      </c>
    </row>
    <row r="11" spans="1:19">
      <c r="Q11" t="s">
        <v>128</v>
      </c>
      <c r="S11" t="s">
        <v>129</v>
      </c>
    </row>
    <row r="12" spans="1:19">
      <c r="A12" s="15" t="s">
        <v>102</v>
      </c>
      <c r="O12" s="17" t="s">
        <v>127</v>
      </c>
      <c r="Q12" s="18">
        <v>0.7</v>
      </c>
      <c r="S12" s="18">
        <f>1-Q12</f>
        <v>0.30000000000000004</v>
      </c>
    </row>
    <row r="13" spans="1:19" ht="17.25" thickBot="1">
      <c r="A13" s="16" t="s">
        <v>104</v>
      </c>
    </row>
    <row r="14" spans="1:19" ht="17.25" thickBot="1">
      <c r="A14" s="15" t="s">
        <v>103</v>
      </c>
      <c r="N14" t="s">
        <v>125</v>
      </c>
      <c r="O14" s="17">
        <v>30000000</v>
      </c>
      <c r="Q14" s="19">
        <f>O14*Q12</f>
        <v>21000000</v>
      </c>
      <c r="S14" s="22">
        <f>O14-Q14</f>
        <v>9000000</v>
      </c>
    </row>
    <row r="15" spans="1:19">
      <c r="A15" s="15" t="s">
        <v>105</v>
      </c>
      <c r="N15" t="s">
        <v>126</v>
      </c>
      <c r="O15" s="17">
        <v>5000000</v>
      </c>
      <c r="Q15" s="19">
        <f>O15*Q12</f>
        <v>3500000</v>
      </c>
      <c r="S15" s="20">
        <f>O15-Q15</f>
        <v>1500000</v>
      </c>
    </row>
    <row r="17" spans="1:17">
      <c r="Q17" t="s">
        <v>133</v>
      </c>
    </row>
    <row r="18" spans="1:17">
      <c r="A18" t="s">
        <v>106</v>
      </c>
      <c r="N18" t="s">
        <v>125</v>
      </c>
      <c r="Q18" s="21">
        <v>8000000</v>
      </c>
    </row>
    <row r="19" spans="1:17">
      <c r="A19" t="s">
        <v>107</v>
      </c>
      <c r="N19" t="s">
        <v>126</v>
      </c>
      <c r="Q19" s="19">
        <f>Q14-Q18</f>
        <v>13000000</v>
      </c>
    </row>
    <row r="20" spans="1:17">
      <c r="A20" t="s">
        <v>108</v>
      </c>
    </row>
    <row r="21" spans="1:17">
      <c r="A21" t="s">
        <v>109</v>
      </c>
      <c r="N21" t="s">
        <v>126</v>
      </c>
    </row>
    <row r="23" spans="1:17">
      <c r="A23" t="s">
        <v>110</v>
      </c>
    </row>
    <row r="24" spans="1:17">
      <c r="A24" t="s">
        <v>111</v>
      </c>
    </row>
    <row r="25" spans="1:17">
      <c r="A25" t="s">
        <v>112</v>
      </c>
    </row>
    <row r="27" spans="1:17">
      <c r="A27" t="s">
        <v>113</v>
      </c>
    </row>
    <row r="28" spans="1:17">
      <c r="A28" t="s">
        <v>114</v>
      </c>
    </row>
    <row r="30" spans="1:17">
      <c r="A30" t="s">
        <v>115</v>
      </c>
    </row>
    <row r="31" spans="1:17">
      <c r="A31" t="s">
        <v>130</v>
      </c>
    </row>
    <row r="33" spans="1:1">
      <c r="A33" t="s">
        <v>116</v>
      </c>
    </row>
    <row r="34" spans="1:1">
      <c r="A34" t="s">
        <v>132</v>
      </c>
    </row>
    <row r="36" spans="1:1">
      <c r="A36" t="s">
        <v>117</v>
      </c>
    </row>
    <row r="39" spans="1:1">
      <c r="A39" t="s">
        <v>118</v>
      </c>
    </row>
    <row r="41" spans="1:1">
      <c r="A41" t="s">
        <v>119</v>
      </c>
    </row>
    <row r="42" spans="1:1">
      <c r="A42" t="s">
        <v>120</v>
      </c>
    </row>
    <row r="43" spans="1:1">
      <c r="A43" t="s">
        <v>121</v>
      </c>
    </row>
    <row r="45" spans="1:1">
      <c r="A45" t="s">
        <v>122</v>
      </c>
    </row>
    <row r="46" spans="1:1">
      <c r="A46" t="s">
        <v>123</v>
      </c>
    </row>
    <row r="47" spans="1:1">
      <c r="A47" t="s">
        <v>124</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4</vt:i4>
      </vt:variant>
    </vt:vector>
  </HeadingPairs>
  <TitlesOfParts>
    <vt:vector size="15" baseType="lpstr">
      <vt:lpstr>감가상각비(정액법,정률법)-양도일추가(가로)</vt:lpstr>
      <vt:lpstr>1 - 업무용승용차 관련비용등</vt:lpstr>
      <vt:lpstr>업무용승용차관련비용명세서 세무조정</vt:lpstr>
      <vt:lpstr>업무용승용차 운행기록부-회사직접작성</vt:lpstr>
      <vt:lpstr>작성방법</vt:lpstr>
      <vt:lpstr>소득처분</vt:lpstr>
      <vt:lpstr>업무용승용차관련비용명세서-법인세신고제출용</vt:lpstr>
      <vt:lpstr>검토</vt:lpstr>
      <vt:lpstr>사적사용분</vt:lpstr>
      <vt:lpstr>운행일지(5406)-차량별(예제)</vt:lpstr>
      <vt:lpstr>운행일지 작성예시</vt:lpstr>
      <vt:lpstr>'업무용승용차관련비용명세서-법인세신고제출용'!Print_Area</vt:lpstr>
      <vt:lpstr>'운행일지 작성예시'!Print_Area</vt:lpstr>
      <vt:lpstr>정률법</vt:lpstr>
      <vt:lpstr>정액법</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2016-04-05T23:07:00Z</cp:lastPrinted>
  <dcterms:created xsi:type="dcterms:W3CDTF">2016-02-19T17:38:55Z</dcterms:created>
  <dcterms:modified xsi:type="dcterms:W3CDTF">2021-02-26T07:45:48Z</dcterms:modified>
</cp:coreProperties>
</file>