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wnloads\"/>
    </mc:Choice>
  </mc:AlternateContent>
  <xr:revisionPtr revIDLastSave="0" documentId="13_ncr:1_{FEA0DAF1-2B9D-42F9-A7FE-A7C5C681010D}" xr6:coauthVersionLast="46" xr6:coauthVersionMax="46" xr10:uidLastSave="{00000000-0000-0000-0000-000000000000}"/>
  <bookViews>
    <workbookView xWindow="-60" yWindow="-60" windowWidth="28920" windowHeight="16320" xr2:uid="{7448BFEE-3A98-4FE6-84D1-9F91A4A49D4E}"/>
  </bookViews>
  <sheets>
    <sheet name="약정서" sheetId="1" r:id="rId1"/>
    <sheet name="세법" sheetId="2" r:id="rId2"/>
    <sheet name="소상공인" sheetId="3" r:id="rId3"/>
    <sheet name="별표14" sheetId="4" r:id="rId4"/>
    <sheet name="특수관계인" sheetId="5" r:id="rId5"/>
  </sheets>
  <definedNames>
    <definedName name="_xlnm.Print_Area" localSheetId="0">약정서!$A$1:$T$83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" l="1"/>
  <c r="A44" i="1"/>
  <c r="K33" i="1"/>
  <c r="A33" i="1"/>
  <c r="V62" i="1"/>
  <c r="W62" i="1" s="1"/>
  <c r="V56" i="1"/>
  <c r="W56" i="1" s="1"/>
  <c r="V61" i="1"/>
  <c r="W61" i="1" s="1"/>
  <c r="V55" i="1"/>
  <c r="W55" i="1" s="1"/>
  <c r="V60" i="1"/>
  <c r="W60" i="1" s="1"/>
  <c r="V54" i="1"/>
  <c r="W54" i="1" s="1"/>
  <c r="P11" i="1"/>
  <c r="B25" i="1"/>
  <c r="B14" i="1"/>
  <c r="J11" i="1"/>
  <c r="J10" i="1"/>
  <c r="P12" i="1"/>
  <c r="P47" i="1"/>
  <c r="K47" i="1"/>
  <c r="F47" i="1"/>
  <c r="A16" i="1"/>
  <c r="A27" i="1" s="1"/>
  <c r="A38" i="1" s="1"/>
  <c r="M32" i="1"/>
  <c r="P32" i="1" s="1"/>
  <c r="M31" i="1"/>
  <c r="P31" i="1" s="1"/>
  <c r="F31" i="1"/>
  <c r="M30" i="1"/>
  <c r="P30" i="1" s="1"/>
  <c r="C30" i="1"/>
  <c r="M29" i="1"/>
  <c r="P29" i="1" s="1"/>
  <c r="C29" i="1"/>
  <c r="M28" i="1"/>
  <c r="P28" i="1" s="1"/>
  <c r="C28" i="1"/>
  <c r="P27" i="1"/>
  <c r="C27" i="1"/>
  <c r="M21" i="1"/>
  <c r="P21" i="1" s="1"/>
  <c r="M20" i="1"/>
  <c r="P20" i="1" s="1"/>
  <c r="M19" i="1"/>
  <c r="P19" i="1" s="1"/>
  <c r="R19" i="1" s="1"/>
  <c r="M18" i="1"/>
  <c r="M17" i="1"/>
  <c r="P17" i="1" s="1"/>
  <c r="M16" i="1"/>
  <c r="P16" i="1" s="1"/>
  <c r="C21" i="1"/>
  <c r="C43" i="1" s="1"/>
  <c r="C20" i="1"/>
  <c r="F20" i="1" s="1"/>
  <c r="C19" i="1"/>
  <c r="F19" i="1" s="1"/>
  <c r="C18" i="1"/>
  <c r="C17" i="1"/>
  <c r="C16" i="1"/>
  <c r="F16" i="1" s="1"/>
  <c r="P42" i="1" l="1"/>
  <c r="P39" i="1"/>
  <c r="M40" i="1"/>
  <c r="M42" i="1"/>
  <c r="C39" i="1"/>
  <c r="P43" i="1"/>
  <c r="C33" i="1"/>
  <c r="C40" i="1"/>
  <c r="C22" i="1"/>
  <c r="P33" i="1"/>
  <c r="A17" i="1"/>
  <c r="F42" i="1"/>
  <c r="H20" i="1"/>
  <c r="H16" i="1"/>
  <c r="M22" i="1"/>
  <c r="P18" i="1"/>
  <c r="P22" i="1" s="1"/>
  <c r="M41" i="1"/>
  <c r="P41" i="1"/>
  <c r="C42" i="1"/>
  <c r="M38" i="1"/>
  <c r="P38" i="1"/>
  <c r="H19" i="1"/>
  <c r="C38" i="1"/>
  <c r="R20" i="1"/>
  <c r="C41" i="1"/>
  <c r="M43" i="1"/>
  <c r="R43" i="1" s="1"/>
  <c r="M39" i="1"/>
  <c r="F27" i="1"/>
  <c r="F38" i="1" s="1"/>
  <c r="F28" i="1"/>
  <c r="H28" i="1" s="1"/>
  <c r="F29" i="1"/>
  <c r="H29" i="1" s="1"/>
  <c r="F30" i="1"/>
  <c r="H30" i="1" s="1"/>
  <c r="F32" i="1"/>
  <c r="H32" i="1" s="1"/>
  <c r="R27" i="1"/>
  <c r="R28" i="1"/>
  <c r="R29" i="1"/>
  <c r="R30" i="1"/>
  <c r="H31" i="1"/>
  <c r="R31" i="1"/>
  <c r="R32" i="1"/>
  <c r="M33" i="1"/>
  <c r="R17" i="1"/>
  <c r="R21" i="1"/>
  <c r="R16" i="1"/>
  <c r="F18" i="1"/>
  <c r="F21" i="1"/>
  <c r="F17" i="1"/>
  <c r="R39" i="1" l="1"/>
  <c r="R42" i="1"/>
  <c r="M23" i="1"/>
  <c r="H27" i="1"/>
  <c r="H33" i="1" s="1"/>
  <c r="C44" i="1"/>
  <c r="F48" i="1" s="1"/>
  <c r="R41" i="1"/>
  <c r="R33" i="1"/>
  <c r="M34" i="1"/>
  <c r="A18" i="1"/>
  <c r="A28" i="1"/>
  <c r="A39" i="1" s="1"/>
  <c r="H21" i="1"/>
  <c r="F43" i="1"/>
  <c r="H43" i="1" s="1"/>
  <c r="R38" i="1"/>
  <c r="F22" i="1"/>
  <c r="P23" i="1" s="1"/>
  <c r="H18" i="1"/>
  <c r="F40" i="1"/>
  <c r="H40" i="1" s="1"/>
  <c r="H38" i="1"/>
  <c r="H42" i="1"/>
  <c r="F41" i="1"/>
  <c r="H41" i="1" s="1"/>
  <c r="H17" i="1"/>
  <c r="F39" i="1"/>
  <c r="H39" i="1" s="1"/>
  <c r="M44" i="1"/>
  <c r="K48" i="1" s="1"/>
  <c r="R18" i="1"/>
  <c r="R22" i="1" s="1"/>
  <c r="P40" i="1"/>
  <c r="R40" i="1" s="1"/>
  <c r="F33" i="1"/>
  <c r="P34" i="1" s="1"/>
  <c r="R34" i="1" l="1"/>
  <c r="P48" i="1"/>
  <c r="H22" i="1"/>
  <c r="R23" i="1" s="1"/>
  <c r="P44" i="1"/>
  <c r="M45" i="1"/>
  <c r="R44" i="1"/>
  <c r="A19" i="1"/>
  <c r="A29" i="1"/>
  <c r="A40" i="1" s="1"/>
  <c r="H44" i="1"/>
  <c r="F44" i="1"/>
  <c r="R45" i="1" l="1"/>
  <c r="P45" i="1"/>
  <c r="A20" i="1"/>
  <c r="A30" i="1"/>
  <c r="A41" i="1" s="1"/>
  <c r="A31" i="1" l="1"/>
  <c r="A42" i="1" s="1"/>
  <c r="A21" i="1"/>
  <c r="K16" i="1" l="1"/>
  <c r="A32" i="1"/>
  <c r="A43" i="1" s="1"/>
  <c r="K17" i="1" l="1"/>
  <c r="K27" i="1"/>
  <c r="K38" i="1" s="1"/>
  <c r="K28" i="1" l="1"/>
  <c r="K39" i="1" s="1"/>
  <c r="K18" i="1"/>
  <c r="K19" i="1" l="1"/>
  <c r="K29" i="1"/>
  <c r="K40" i="1" s="1"/>
  <c r="K30" i="1" l="1"/>
  <c r="K41" i="1" s="1"/>
  <c r="K20" i="1"/>
  <c r="K31" i="1" l="1"/>
  <c r="K42" i="1" s="1"/>
  <c r="K21" i="1"/>
  <c r="K32" i="1" s="1"/>
  <c r="K43" i="1" s="1"/>
</calcChain>
</file>

<file path=xl/sharedStrings.xml><?xml version="1.0" encoding="utf-8"?>
<sst xmlns="http://schemas.openxmlformats.org/spreadsheetml/2006/main" count="184" uniqueCount="141">
  <si>
    <t>(소득세·법인세 확정신고 신청용)</t>
    <phoneticPr fontId="2" type="noConversion"/>
  </si>
  <si>
    <t>당초 임대차 계약 내역</t>
    <phoneticPr fontId="2" type="noConversion"/>
  </si>
  <si>
    <t>①</t>
    <phoneticPr fontId="2" type="noConversion"/>
  </si>
  <si>
    <t>소재지</t>
    <phoneticPr fontId="2" type="noConversion"/>
  </si>
  <si>
    <t>②</t>
    <phoneticPr fontId="2" type="noConversion"/>
  </si>
  <si>
    <t>보증금</t>
    <phoneticPr fontId="2" type="noConversion"/>
  </si>
  <si>
    <t>③</t>
    <phoneticPr fontId="2" type="noConversion"/>
  </si>
  <si>
    <t>차임(월세)</t>
    <phoneticPr fontId="2" type="noConversion"/>
  </si>
  <si>
    <t>④</t>
    <phoneticPr fontId="2" type="noConversion"/>
  </si>
  <si>
    <t>임대차기간</t>
    <phoneticPr fontId="2" type="noConversion"/>
  </si>
  <si>
    <t>공급가액</t>
    <phoneticPr fontId="2" type="noConversion"/>
  </si>
  <si>
    <t>합계금액</t>
    <phoneticPr fontId="2" type="noConversion"/>
  </si>
  <si>
    <t>충남 천안시 서북구 오성로 103, 6층 (청풍프라자,두정동)</t>
    <phoneticPr fontId="2" type="noConversion"/>
  </si>
  <si>
    <t>~</t>
    <phoneticPr fontId="2" type="noConversion"/>
  </si>
  <si>
    <t>⑤</t>
    <phoneticPr fontId="2" type="noConversion"/>
  </si>
  <si>
    <t>제 4조</t>
    <phoneticPr fontId="2" type="noConversion"/>
  </si>
  <si>
    <t>임대인</t>
    <phoneticPr fontId="2" type="noConversion"/>
  </si>
  <si>
    <t>주소</t>
    <phoneticPr fontId="2" type="noConversion"/>
  </si>
  <si>
    <t>전화번호</t>
    <phoneticPr fontId="2" type="noConversion"/>
  </si>
  <si>
    <t>성명(회사명)</t>
    <phoneticPr fontId="2" type="noConversion"/>
  </si>
  <si>
    <t>(서명 또는 날인)</t>
    <phoneticPr fontId="2" type="noConversion"/>
  </si>
  <si>
    <t>임차인</t>
    <phoneticPr fontId="2" type="noConversion"/>
  </si>
  <si>
    <t>상기내용을 임대인과 임차인 모두 이해 및 확인했으며 당사자가 이의 없음을 확인하고,각각 서명·날인 후</t>
    <phoneticPr fontId="2" type="noConversion"/>
  </si>
  <si>
    <t>간인하여 임대인·임차인 각각 1통씩 보관한다.</t>
    <phoneticPr fontId="2" type="noConversion"/>
  </si>
  <si>
    <t>인하 임차료</t>
    <phoneticPr fontId="2" type="noConversion"/>
  </si>
  <si>
    <t>구분</t>
    <phoneticPr fontId="2" type="noConversion"/>
  </si>
  <si>
    <t>조세특례제한법 제96조의 3 [ 상가임대료를 인하한 임대사업자에 대한 세액공제(2020.03.23 신설) ]</t>
    <phoneticPr fontId="2" type="noConversion"/>
  </si>
  <si>
    <t>① 대통령령으로 정하는 부동산임대사업을 하는 자가 대통령령으로 정하는 상가건물에 대한 임대료를 임차인(대통령령으로 정하는 소상공인에 한정한다)으로부터 2020년 1월 1일부터 2021년 6월 30일까지(이하 이 조에서 "공제기간"이라 한다) 인하하여 지급받는 경우 대통령령으로 정하는 임대료 인하액의 100분의 50에 해당하는 금액을 소득세 또는 법인세에서 공제한다.(2020.12.29 개정)</t>
    <phoneticPr fontId="2" type="noConversion"/>
  </si>
  <si>
    <t>② 공제기간을 포함하는 계약기간 중 일정한 기간 내에 임대료 또는 보증금을 인상하는 등 대통령령으로 정하는 요건에 해당하는 경우에는 제1항에 따른 공제를 적용하지 아니하거나 이미 공제받은 세액을 추징한다.(2020.12.29 개정)</t>
    <phoneticPr fontId="2" type="noConversion"/>
  </si>
  <si>
    <t xml:space="preserve">③ 제1항에 따라 소득세 또는 법인세를 공제받으려는 자는 대통령령으로 정하는 바에 따라 해당 상가건물에 대한 임대료를 인하한 사실을 증명하는 서류 등을 갖추어 공제를 신청하여야 한다.(2020.03.23 신설) </t>
    <phoneticPr fontId="2" type="noConversion"/>
  </si>
  <si>
    <r>
      <t>④ 제1항 및 제2항을 적용할 때 세액공제의 계산방법, 세액공제에 대한 사후관리 및 그 밖에 필요한 사항은 </t>
    </r>
    <r>
      <rPr>
        <sz val="10"/>
        <color rgb="FF1090BF"/>
        <rFont val="Nanum Gothic"/>
        <family val="2"/>
      </rPr>
      <t>대통령령으로</t>
    </r>
    <r>
      <rPr>
        <sz val="10"/>
        <color rgb="FF333333"/>
        <rFont val="Nanum Gothic"/>
        <family val="2"/>
      </rPr>
      <t> 정한다.(</t>
    </r>
    <r>
      <rPr>
        <sz val="10"/>
        <color rgb="FF1090BF"/>
        <rFont val="Nanum Gothic"/>
        <family val="2"/>
      </rPr>
      <t>2020.03.23 신설</t>
    </r>
    <r>
      <rPr>
        <sz val="10"/>
        <color rgb="FF333333"/>
        <rFont val="Nanum Gothic"/>
        <family val="2"/>
      </rPr>
      <t>) </t>
    </r>
  </si>
  <si>
    <t>조세특례제한법시행령 제96조의3 [ 상가임대료를 인하한 임대사업자에 대한 세액공제(2020.04.14 신설) ]</t>
    <phoneticPr fontId="2" type="noConversion"/>
  </si>
  <si>
    <t>① 법 제96조의3 제1항에서 "대통령령으로 정하는 부동산임대사업을 하는 자"란 「소득세법」 제168조, 「법인세법」 제111조 또는 「부가가치세법」 제8조에 따라 상가건물에 대한 부동산임대업의 사업자등록을 한 자(이하 이 조에서 "상가임대인"이라 한다)를 말한다.(2020.04.14 신설)</t>
    <phoneticPr fontId="2" type="noConversion"/>
  </si>
  <si>
    <t>② 법 제96조의3 제1항에서 "대통령령으로 정하는 상가건물"이란 「상가건물 임대차보호법」 제2조 제1항 본문에 따른 상가건물(이하 이 조에서 "임대상가건물"이라 한다)을 말한다.(2020.04.14 신설)</t>
    <phoneticPr fontId="2" type="noConversion"/>
  </si>
  <si>
    <t>③ 법 제96조의3 제1항에서 "대통령령으로 정하는 소상공인"이란 다음 각 호의 요건을 모두 갖춘 자(이하 이 조에서 "임차소상공인"이라 한다)를 말한다.(2020.04.14 신설)</t>
    <phoneticPr fontId="2" type="noConversion"/>
  </si>
  <si>
    <t>1. 「소상공인 보호 및 지원에 관한 법률」 제2조에 따른 소상공인(2020.04.14 신설)</t>
    <phoneticPr fontId="2" type="noConversion"/>
  </si>
  <si>
    <t>3. 별표 14에 따른 업종을 영위하지 않는 자(2020.04.14 신설)</t>
    <phoneticPr fontId="2" type="noConversion"/>
  </si>
  <si>
    <t xml:space="preserve">4. 상가임대인과 「국세기본법」 제2조 제20호에 따른 특수관계인이 아닌 자(2020.04.14 신설)
</t>
    <phoneticPr fontId="2" type="noConversion"/>
  </si>
  <si>
    <t>④ 법 제96조의3 제1항에서 "대통령령으로 정하는 임대료 인하액"이란 제1호에 따른 금액에서 제2호에 따른 금액을 뺀 금액(이하 이 조에서 "임대료인하액"이라 한다)을 말한다. 이 경우 보증금을 임대료로 환산한 금액은 제외한다.(2020.04.14 신설)</t>
    <phoneticPr fontId="2" type="noConversion"/>
  </si>
  <si>
    <t xml:space="preserve">1. 임대료를 인하하기 직전의 임대상가건물의 임대차계약에 따른 임대료를 기준으로 계산한 2020년 1월 1일부터 6월 30일까지(이하 이 조에서 "공제기간"이라 한다)의 임대료. 다만, 공제기간 중 임대상가건물의 임대차계약을 동일한 임차소상공인과 갱신하거나 재계약(이하 이 조에서 "갱신등"이라 한다)하고 갱신등의 임대차계약에 따른 임대료가 인하된 경우 갱신등에 따른 임대차계약이 적용되는 날부터 2020년 6월 30일까지는 갱신등에 따른 임대료를 기준으로 계산한 임대료를 말한다.(2020.04.14 신설)
</t>
    <phoneticPr fontId="2" type="noConversion"/>
  </si>
  <si>
    <t>2. 임대상가건물의 임대료로 지급했거나 지급하기로 하여 공제기간 동안 상가임대인의 수입금액으로 발생한 임대료(2020.04.14 신설)</t>
    <phoneticPr fontId="2" type="noConversion"/>
  </si>
  <si>
    <t>⑤ 법 제96조의3 제2항에서 "대통령령으로 정하는 요건에 해당하는 경우"란 2020년 2월 1일부터 12월 31일까지의 기간 중 임대료를 인하하기 직전의 임대차계약에 따른 임대료나 보증금보다 인상(임대차계약의 갱신등을 한 경우에는 갱신등에 따른 임대료나 보증금이 임대료를 인하하기 직전의 임대차계약에 따른 금액의 100분의 5를 초과한 것을 말한다)한 경우를 말한다.(2020.04.14 신설)</t>
    <phoneticPr fontId="2" type="noConversion"/>
  </si>
  <si>
    <t>⑥ 법 제96조의3 제1항에 따라 소득세 또는 법인세를 공제받으려는 자는 같은 조 제3항에 따라 해당 과세연도의 과세표준신고와 함께 기획재정부령으로 정하는 세액공제신청서에 다음 각 호의 서류를 첨부하여 납세지 관할 세무서장에게 제출해야 한다.(2020.04.14 신설)</t>
    <phoneticPr fontId="2" type="noConversion"/>
  </si>
  <si>
    <t xml:space="preserve">1. 임대료를 인하하기 직전에 체결한 임대차계약서 및 2020년 1월 1일 이후 임대차계약에 대한 갱신등을 한 경우 갱신등을 한 임대차계약서의 사본(2020.04.14 신설)
</t>
    <phoneticPr fontId="2" type="noConversion"/>
  </si>
  <si>
    <t xml:space="preserve">2. 확약서, 약정서 및 변경계약서 등 공제기간 동안 임대료 인하에 합의한 사실을 증명하는 서류(2020.04.14 신설)
</t>
    <phoneticPr fontId="2" type="noConversion"/>
  </si>
  <si>
    <t xml:space="preserve">
3. 세금계산서, 금융거래내역 등 임대료의 지급 등을 확인할 수 있는 서류(2020.04.14 신설)
</t>
    <phoneticPr fontId="2" type="noConversion"/>
  </si>
  <si>
    <t xml:space="preserve">4. 임차소상공인이 제3항 제1호 및 제3호의 요건을 갖췄음을 「소상공인 보호 및 지원에 관한 법률」 제17조에 따른 소상공인시장진흥공단에서 확인하는 서류(2020.04.14 신설)
</t>
    <phoneticPr fontId="2" type="noConversion"/>
  </si>
  <si>
    <t xml:space="preserve">⑦ 2020년 1월 1일이 속하는 사업연도가 2020년 12월 31일 전에 종료하는 법인이 2021년 3월 31일까지 법 제96조의3 제2항에 따라 공제를 적용하지 않는 것으로 「국세기본법」 제45조에 따른 수정신고를 한 경우 수정신고한 부분에 대해서는 「법인세법」 제60조 제1항에 따른 기한 내에 신고한 것으로 본다.(2020.04.14 신설)
</t>
    <phoneticPr fontId="2" type="noConversion"/>
  </si>
  <si>
    <t xml:space="preserve">          (조세특례제한법 제96조의 3,조세특례제한법시행령 제96조의3)</t>
    <phoneticPr fontId="2" type="noConversion"/>
  </si>
  <si>
    <t>:</t>
    <phoneticPr fontId="2" type="noConversion"/>
  </si>
  <si>
    <t>사업자등록번호</t>
    <phoneticPr fontId="2" type="noConversion"/>
  </si>
  <si>
    <t>연월</t>
    <phoneticPr fontId="2" type="noConversion"/>
  </si>
  <si>
    <t>상가 임대료 인하 합의 약정서</t>
    <phoneticPr fontId="2" type="noConversion"/>
  </si>
  <si>
    <t xml:space="preserve">          임대인은 자발적으로 아래와 같이 임대료 인하에 임차인과 합의한다.</t>
    <phoneticPr fontId="2" type="noConversion"/>
  </si>
  <si>
    <t>①</t>
    <phoneticPr fontId="2" type="noConversion"/>
  </si>
  <si>
    <t>③</t>
    <phoneticPr fontId="2" type="noConversion"/>
  </si>
  <si>
    <t>②</t>
    <phoneticPr fontId="2" type="noConversion"/>
  </si>
  <si>
    <t>임대료 지급확인 서류(세금계산서,금융거래내역(이체내역서) 등)</t>
    <phoneticPr fontId="2" type="noConversion"/>
  </si>
  <si>
    <t>임차인의 소상공인확인서(소상공인시장진흥공단에서 발급)</t>
    <phoneticPr fontId="2" type="noConversion"/>
  </si>
  <si>
    <t>※ 첨부서류(임대인 소득세·법인세 확정신고시)</t>
    <phoneticPr fontId="2" type="noConversion"/>
  </si>
  <si>
    <t>임대차계약서 사본 (계약 잔여 기간 일정금액 계속 인하한 경우 변경계약서 등)</t>
    <phoneticPr fontId="2" type="noConversion"/>
  </si>
  <si>
    <t>https://www.sbiz.or.kr/cose/main.do</t>
    <phoneticPr fontId="2" type="noConversion"/>
  </si>
  <si>
    <t>(소상공인확인서 발급시스템)</t>
    <phoneticPr fontId="2" type="noConversion"/>
  </si>
  <si>
    <t>제2조</t>
    <phoneticPr fontId="2" type="noConversion"/>
  </si>
  <si>
    <t>제3조</t>
    <phoneticPr fontId="2" type="noConversion"/>
  </si>
  <si>
    <t>주민(법인)등록번호</t>
    <phoneticPr fontId="2" type="noConversion"/>
  </si>
  <si>
    <t>FAX</t>
    <phoneticPr fontId="2" type="noConversion"/>
  </si>
  <si>
    <t>:</t>
    <phoneticPr fontId="2" type="noConversion"/>
  </si>
  <si>
    <t>인하된 감액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</si>
  <si>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제1조</t>
    </r>
    <r>
      <rPr>
        <sz val="11"/>
        <color theme="1"/>
        <rFont val="맑은 고딕"/>
        <family val="3"/>
        <charset val="129"/>
        <scheme val="minor"/>
      </rPr>
      <t xml:space="preserve"> 코로나19로 어려움을 겪고 있는 소상공인인 임차인의 임대료를</t>
    </r>
    <phoneticPr fontId="2" type="noConversion"/>
  </si>
  <si>
    <t xml:space="preserve"> 소상공인 보호 및 지원에 관한 법률 약칭 : 소상공인법</t>
    <phoneticPr fontId="2" type="noConversion"/>
  </si>
  <si>
    <t>제2조(정의)</t>
    <phoneticPr fontId="2" type="noConversion"/>
  </si>
  <si>
    <t>이 법에서 "소상공인"이란 「소상공인기본법」 제2조에 따른 소상공인을 말한다.</t>
    <phoneticPr fontId="2" type="noConversion"/>
  </si>
  <si>
    <t>[전문개정 2020.2.4 제16954호(소상공인기본법)] [[시행일 2021.2.5]]</t>
    <phoneticPr fontId="2" type="noConversion"/>
  </si>
  <si>
    <t>소상공인기본법</t>
    <phoneticPr fontId="2" type="noConversion"/>
  </si>
  <si>
    <t>① 이 법에서 "소상공인"이란 「중소기업기본법」 제2조제2항에 따른 소기업(小企業) 중 다음 각 호의 요건을 모두 갖춘 자를 말한다.</t>
    <phoneticPr fontId="2" type="noConversion"/>
  </si>
  <si>
    <t>1. 상시 근로자 수가 10명 미만일 것</t>
    <phoneticPr fontId="2" type="noConversion"/>
  </si>
  <si>
    <t>2. 업종별 상시 근로자 수 등이 대통령령으로 정하는 기준에 해당할 것</t>
    <phoneticPr fontId="2" type="noConversion"/>
  </si>
  <si>
    <t xml:space="preserve">② 제1항을 적용할 때 소상공인이 그 규모의 확대 등으로 소상공인에 해당하지 아니하게 된 경우 그 사유가 발생한 연도의 다음 연도부터 3년간은 소상공인으로 본다. </t>
    <phoneticPr fontId="2" type="noConversion"/>
  </si>
  <si>
    <t>다만, 소기업 외의 기업과 합병하거나 그 밖에 대통령령으로 정하는 사유로 소상공인에 해당하지 아니하게 된 경우에는 그러하지 아니하다.</t>
    <phoneticPr fontId="2" type="noConversion"/>
  </si>
  <si>
    <t>소상공인기본법 시행령</t>
    <phoneticPr fontId="2" type="noConversion"/>
  </si>
  <si>
    <t>제3조(소상공인의 범위 등)</t>
    <phoneticPr fontId="2" type="noConversion"/>
  </si>
  <si>
    <t>① 「소상공인기본법」(이하 "법"이라 한다) 제2조제1항제2호에서 "대통령령으로 정하는 기준"이란 주된 사업에 종사하는 상시 근로자 수가 업종별로 다음 각 호의 어느 하나에 해당하는 것을 말한다.</t>
    <phoneticPr fontId="2" type="noConversion"/>
  </si>
  <si>
    <t>1. 광업·제조업·건설업 및 운수업: 10명 미만</t>
    <phoneticPr fontId="2" type="noConversion"/>
  </si>
  <si>
    <t>2. 제1호 외의 업종: 5명 미만</t>
    <phoneticPr fontId="2" type="noConversion"/>
  </si>
  <si>
    <t xml:space="preserve">② 제1항에 따른 주된 사업의 기준에 관하여는 「중소기업기본법 시행령」 제4조 및 제7조(제2항제2호는 제외한다. 이하 이 항에서 같다)를 준용한다. </t>
    <phoneticPr fontId="2" type="noConversion"/>
  </si>
  <si>
    <t>이 경우 같은 영 제4조 및 제7조 중 "평균매출액등"은 "매출액"으로, 같은 영 제7조제2항제1호 중 "직전 3개 사업연도"는 "직전 사업연도"로, "36개월"은 "12개월"로, "총 매출액을 3으로 나눈 금액"은 "매출액"으로, 같은 항 제3호 각 목 외의 부분 중 "제2호"는 "제1호"로 본다.</t>
    <phoneticPr fontId="2" type="noConversion"/>
  </si>
  <si>
    <t>③ 제1항에 따른 상시 근로자는 「근로기준법」 제2조제1항제1호에 따른 근로자 중 다음 각 호의 어느 하나에 해당하는 사람을 제외한 사람으로 한다.</t>
    <phoneticPr fontId="2" type="noConversion"/>
  </si>
  <si>
    <t>1. 임원 및 「소득세법 시행령」 제20조제1항에 따른 일용근로자</t>
    <phoneticPr fontId="2" type="noConversion"/>
  </si>
  <si>
    <t>2. 3개월 이내의 기간을 정하여 근로하는 사람</t>
    <phoneticPr fontId="2" type="noConversion"/>
  </si>
  <si>
    <t>3. 「기초연구진흥 및 기술개발지원에 관한 법률」 제14조의2제1항에 따라 인정받은 기업부설연구소 및 연구개발전담부서의 연구전담요원</t>
    <phoneticPr fontId="2" type="noConversion"/>
  </si>
  <si>
    <t>4. 「근로기준법」 제2조제1항제9호에 따른 단시간근로자(이하 이 조에서 "단시간근로자"라 한다)로서 1개월 동안의 소정근로시간이 60시간 미만인 사람</t>
    <phoneticPr fontId="2" type="noConversion"/>
  </si>
  <si>
    <t>④ 제1항에 따른 상시 근로자 수는 다음 각 호의 구분에 따른 방법에 따라 산정한다. 이 경우 단시간근로자로서 1개월 동안의 소정근로시간이 60시간 이상인 근로자는 1명을 0.5명으로 보아 산정한다.</t>
    <phoneticPr fontId="2" type="noConversion"/>
  </si>
  <si>
    <t>1. 직전 사업연도의 사업기간이 12개월인 경우(직전 사업연도에 창업하거나 합병 또는 분할한 경우로서 창업일, 합병일 또는 분할일부터 12개월 이상이 지난 경우는 제외한다): 직전 사업연도의 매월 말일 현재의 상시 근로자 수를 합하여 12로 나눈 인원</t>
    <phoneticPr fontId="2" type="noConversion"/>
  </si>
  <si>
    <t>2. 직전 또는 해당 사업연도에 창업하거나 합병 또는 분할한 경우로서 제1호에 해당하지 않는 경우: 다음 각 목의 구분에 따라 월평균 상시 근로자 수로 환산하여 산정한 인원</t>
    <phoneticPr fontId="2" type="noConversion"/>
  </si>
  <si>
    <t>가. 산정일이 창업하거나 합병 또는 분할한 달에 속하는 경우: 산정일 현재의 인원</t>
    <phoneticPr fontId="2" type="noConversion"/>
  </si>
  <si>
    <t>나. 창업하거나 합병 또는 분할한 지 12개월 미만인 경우(가목의 경우는 제외한다): 창업일, 합병일 또는 분할일이 속하는 달부터 산정일까지의 기간의 매월 말일 현재의 상시 근로자 수를 합하여 해당 개월 수로 나눈 인원</t>
    <phoneticPr fontId="2" type="noConversion"/>
  </si>
  <si>
    <t>다. 창업하거나 합병 또는 분할한 지 12개월 이상인 경우: 산정일이 속하는 달부터 거꾸로 계산하여 12개월이 되는 달까지의 기간의 매월 말일 현재의 상시 근로자 수를 합하여 12로 나눈 인원</t>
    <phoneticPr fontId="2" type="noConversion"/>
  </si>
  <si>
    <r>
      <t>2. 임대상가건물을</t>
    </r>
    <r>
      <rPr>
        <b/>
        <u/>
        <sz val="11"/>
        <color rgb="FF7030A0"/>
        <rFont val="맑은 고딕"/>
        <family val="3"/>
        <charset val="129"/>
        <scheme val="minor"/>
      </rPr>
      <t xml:space="preserve"> 2020년 1월 31일 이전부터 계속하여 임차</t>
    </r>
    <r>
      <rPr>
        <b/>
        <sz val="11"/>
        <color rgb="FF7030A0"/>
        <rFont val="맑은 고딕"/>
        <family val="3"/>
        <charset val="129"/>
        <scheme val="minor"/>
      </rPr>
      <t>하여 영업용 목적으로 사용하고 있는 자(2020.04.14 신설)</t>
    </r>
    <phoneticPr fontId="2" type="noConversion"/>
  </si>
  <si>
    <t xml:space="preserve"> 상가임대료를 인하한 임대사업자에 대한 세액공제를 적용받지 못하는 임차소상공인의 업종(제96조의3제3항제3호 관련)</t>
    <phoneticPr fontId="2" type="noConversion"/>
  </si>
  <si>
    <t>2020-04-14 신설</t>
    <phoneticPr fontId="2" type="noConversion"/>
  </si>
  <si>
    <t>[별표 14] (2020.04.14. 신설)</t>
    <phoneticPr fontId="2" type="noConversion"/>
  </si>
  <si>
    <t xml:space="preserve">상가임대료를 인하한 임대사업자에 대한 세액공제를 적용받지 못하는 </t>
    <phoneticPr fontId="2" type="noConversion"/>
  </si>
  <si>
    <t>임차소상공인의 업종(제96조의3제3항제3호 관련)</t>
    <phoneticPr fontId="2" type="noConversion"/>
  </si>
  <si>
    <t>다음 각 호의 어느 하나에 해당하는 업종 또는 사업</t>
    <phoneticPr fontId="2" type="noConversion"/>
  </si>
  <si>
    <t>국세기본법 제2조 [ 정의 ]</t>
    <phoneticPr fontId="2" type="noConversion"/>
  </si>
  <si>
    <t>이 법에서 사용하는 용어의 뜻은 다음과 같다.(2010.01.01 개정)</t>
    <phoneticPr fontId="2" type="noConversion"/>
  </si>
  <si>
    <t>20. "특수관계인"이란 본인과 다음 각 목의 어느 하나에 해당하는 관계에 있는 자를 말한다. 이 경우 이 법 및 세법을 적용할 때 본인도 그 특수관계인의 특수관계인으로 본다.(2011.12.31 신설)</t>
    <phoneticPr fontId="2" type="noConversion"/>
  </si>
  <si>
    <t>가. 혈족ㆍ인척 등 대통령령으로 정하는 친족관계(2011.12.31 신설)</t>
    <phoneticPr fontId="2" type="noConversion"/>
  </si>
  <si>
    <t>나. 임원ㆍ사용인 등 대통령령으로 정하는 경제적 연관관계(2011.12.31 신설)</t>
    <phoneticPr fontId="2" type="noConversion"/>
  </si>
  <si>
    <t>다. 주주ㆍ출자자 등 대통령령으로 정하는 경영지배관계(2011.12.31 신설)</t>
    <phoneticPr fontId="2" type="noConversion"/>
  </si>
  <si>
    <t>국세기본법시행령 제1조의 2 [ 특수관계인의 범위 ]</t>
    <phoneticPr fontId="2" type="noConversion"/>
  </si>
  <si>
    <t>① 법 제2조 제20호 가목에서 “혈족ㆍ인척 등 대통령령으로 정하는 친족관계”란 다음 각 호의 어느 하나에 해당하는 관계(이하 “친족관계”라 한다)를 말한다.(2012.02.02 신설)</t>
    <phoneticPr fontId="2" type="noConversion"/>
  </si>
  <si>
    <t>1. 6촌 이내의 혈족(2012.02.02 신설)</t>
    <phoneticPr fontId="2" type="noConversion"/>
  </si>
  <si>
    <t>2. 4촌 이내의 인척(2012.02.02 신설)</t>
    <phoneticPr fontId="2" type="noConversion"/>
  </si>
  <si>
    <t xml:space="preserve">3. 배우자(사실상의 혼인관계에 있는 자를 포함한다)(2012.02.02 신설)
</t>
    <phoneticPr fontId="2" type="noConversion"/>
  </si>
  <si>
    <t>4. 친생자로서 다른 사람에게 친양자 입양된 자 및 그 배우자ㆍ직계비속(2012.02.02 신설)</t>
    <phoneticPr fontId="2" type="noConversion"/>
  </si>
  <si>
    <t>② 법 제2조 제20호 나목에서 “임원ㆍ사용인 등 대통령령으로 정하는 경제적 연관관계”란 다음 각 호의 어느 하나에 해당하는 관계(이하 “경제적 연관관계”라 한다)를 말한다.(2012.02.02 신설)</t>
    <phoneticPr fontId="2" type="noConversion"/>
  </si>
  <si>
    <t>1. 임원과 그 밖의 사용인(2012.02.02 신설)</t>
    <phoneticPr fontId="2" type="noConversion"/>
  </si>
  <si>
    <t>2. 본인의 금전이나 그 밖의 재산으로 생계를 유지하는 자(2012.02.02 신설)</t>
    <phoneticPr fontId="2" type="noConversion"/>
  </si>
  <si>
    <t>3. 제1호 및 제2호의 자와 생계를 함께하는 친족(2012.02.02 신설)</t>
    <phoneticPr fontId="2" type="noConversion"/>
  </si>
  <si>
    <t>③ 법 제2조 제20호 다목에서 “주주ㆍ출자자 등 대통령령으로 정하는 경영지배관계”란 다음 각 호의 구분에 따른 관계(이하 “경영지배관계”라 한다)를 말한다.(2012.02.02 신설)</t>
    <phoneticPr fontId="2" type="noConversion"/>
  </si>
  <si>
    <t>1. 본인이 개인인 경우(2012.02.02 신설)</t>
    <phoneticPr fontId="2" type="noConversion"/>
  </si>
  <si>
    <t>가. 본인이 직접 또는 그와 친족관계 또는 경제적 연관관계에 있는 자를 통하여 법인의 경영에 대하여 지배적인 영향력을 행사하고 있는 경우 그 법인(2012.02.02 신설)</t>
    <phoneticPr fontId="2" type="noConversion"/>
  </si>
  <si>
    <t>나. 본인이 직접 또는 그와 친족관계, 경제적 연관관계 또는 가목의 관계에 있는 자를 통하여 법인의 경영에 대하여 지배적인 영향력을 행사하고 있는 경우 그 법인(2012.02.02 신설)</t>
    <phoneticPr fontId="2" type="noConversion"/>
  </si>
  <si>
    <t>2. 본인이 법인인 경우(2012.02.02 신설)</t>
    <phoneticPr fontId="2" type="noConversion"/>
  </si>
  <si>
    <t xml:space="preserve">가. 개인 또는 법인이 직접 또는 그와 친족관계 또는 경제적 연관관계에 있는 자를 통하여 본인인 법인의 경영에 대하여 지배적인 영향력을 행사하고 있는 경우 그 개인 또는 법인(2012.02.02 신설)
</t>
    <phoneticPr fontId="2" type="noConversion"/>
  </si>
  <si>
    <t>나. 본인이 직접 또는 그와 경제적 연관관계 또는 가목의 관계에 있는 자를 통하여 어느 법인의 경영에 대하여 지배적인 영향력을 행사하고 있는 경우 그 법인(2012.02.02 신설)</t>
    <phoneticPr fontId="2" type="noConversion"/>
  </si>
  <si>
    <t>다. 본인이 직접 또는 그와 경제적 연관관계, 가목 또는 나목의 관계에 있는 자를 통하여 어느 법인의 경영에 대하여 지배적인 영향력을 행사하고 있는 그 법인(2012.02.02 신설)</t>
    <phoneticPr fontId="2" type="noConversion"/>
  </si>
  <si>
    <t xml:space="preserve">라. 본인이 「독점규제 및 공정거래에 관한 법률」에 따른 기업집단에 속하는 경우 그 기업집단에 속하는 다른 계열회사 및 그 임원(2012.02.02 신설)
</t>
    <phoneticPr fontId="2" type="noConversion"/>
  </si>
  <si>
    <t>④ 제3항 제1호 각 목, 같은 항 제2호 가목부터 다목까지의 규정을 적용할 때 다음 각 호의 구분에 따른 요건에 해당하는 경우 해당 법인의 경영에 대하여 지배적인 영향력을 행사하고 있는 것으로 본다.(2012.02.02 신설)</t>
    <phoneticPr fontId="2" type="noConversion"/>
  </si>
  <si>
    <t>1. 영리법인인 경우(2012.02.02 신설)</t>
    <phoneticPr fontId="2" type="noConversion"/>
  </si>
  <si>
    <t xml:space="preserve">가. 법인의 발행주식총수 또는 출자총액의 100분의 30 이상을 출자한 경우(2012.02.02 신설)
</t>
    <phoneticPr fontId="2" type="noConversion"/>
  </si>
  <si>
    <t xml:space="preserve">나. 임원의 임면권의 행사, 사업방침의 결정 등 법인의 경영에 대하여 사실상 영향력을 행사하고 있다고 인정되는 경우(2012.02.02 신설)
</t>
    <phoneticPr fontId="2" type="noConversion"/>
  </si>
  <si>
    <t>2. 비영리법인인 경우(2012.02.02 신설)</t>
    <phoneticPr fontId="2" type="noConversion"/>
  </si>
  <si>
    <t>가. 법인의 이사의 과반수를 차지하는 경우(2012.02.02 신설)</t>
    <phoneticPr fontId="2" type="noConversion"/>
  </si>
  <si>
    <t xml:space="preserve">나. 법인의 출연재산(설립을 위한 출연재산만 해당한다)의 100분의 30 이상을 출연하고 그 중 1인이 설립자인 경우(2012.02.02 신설)
</t>
    <phoneticPr fontId="2" type="noConversion"/>
  </si>
  <si>
    <t>5. 「소득세법」 제168조[ 사업자등록 및 고유번호의 부여(2000.12.29 제목개정) ], 「법인세법」 제111조 [ 사업자등록 ] 또는 「부가가치세법」 제8조 [ 사업자등록 ]에 따라 사업자등록을 한 자(2020.04.14 신설)</t>
    <phoneticPr fontId="2" type="noConversion"/>
  </si>
  <si>
    <t>상반기 소계</t>
    <phoneticPr fontId="2" type="noConversion"/>
  </si>
  <si>
    <t>하반기 소계</t>
    <phoneticPr fontId="2" type="noConversion"/>
  </si>
  <si>
    <t>부가가치세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</si>
</sst>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yyyy&quot;년&quot;\ m&quot;월&quot;;@"/>
    <numFmt numFmtId="177" formatCode="&quot;₩&quot;#,##0&quot;원&quot;;\-* #,##0_-;_-* &quot;-&quot;_-;_-@_-"/>
    <numFmt numFmtId="178" formatCode="yyyy&quot;년&quot;\ m&quot;월&quot;\ d&quot;일&quot;;@"/>
    <numFmt numFmtId="179" formatCode="000000\-0000000"/>
    <numFmt numFmtId="180" formatCode="###\-##\-#####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7030A0"/>
      <name val="맑은 고딕"/>
      <family val="2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8"/>
      <color theme="4"/>
      <name val="맑은 고딕"/>
      <family val="2"/>
      <charset val="129"/>
      <scheme val="minor"/>
    </font>
    <font>
      <sz val="9"/>
      <color rgb="FF000000"/>
      <name val="Malgun Gothic"/>
      <family val="3"/>
      <charset val="129"/>
    </font>
    <font>
      <sz val="10"/>
      <color rgb="FF333333"/>
      <name val="Nanum Gothic"/>
      <family val="2"/>
    </font>
    <font>
      <sz val="10"/>
      <color rgb="FF1090BF"/>
      <name val="Nanum Gothic"/>
      <family val="2"/>
    </font>
    <font>
      <b/>
      <sz val="14"/>
      <color rgb="FF7030A0"/>
      <name val="맑은 고딕"/>
      <family val="3"/>
      <charset val="129"/>
      <scheme val="minor"/>
    </font>
    <font>
      <sz val="11"/>
      <color rgb="FF002060"/>
      <name val="맑은 고딕"/>
      <family val="2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u/>
      <sz val="11"/>
      <color rgb="FF7030A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center" vertical="center"/>
    </xf>
    <xf numFmtId="41" fontId="5" fillId="0" borderId="0" xfId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9" fillId="0" borderId="0" xfId="1" applyNumberFormat="1" applyFont="1" applyBorder="1" applyAlignment="1">
      <alignment horizontal="center" vertical="center"/>
    </xf>
    <xf numFmtId="41" fontId="9" fillId="0" borderId="0" xfId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5" fillId="0" borderId="0" xfId="0" applyFont="1" applyBorder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vertical="center"/>
    </xf>
    <xf numFmtId="0" fontId="16" fillId="0" borderId="0" xfId="0" applyFont="1">
      <alignment vertical="center"/>
    </xf>
    <xf numFmtId="0" fontId="0" fillId="0" borderId="0" xfId="0" quotePrefix="1" applyAlignment="1">
      <alignment horizontal="distributed" vertical="center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19" fillId="0" borderId="0" xfId="2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9" fillId="0" borderId="0" xfId="0" applyFont="1" applyAlignment="1">
      <alignment horizontal="distributed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4" fillId="0" borderId="4" xfId="0" applyFont="1" applyBorder="1" applyAlignment="1">
      <alignment horizontal="left" vertical="center" indent="1"/>
    </xf>
    <xf numFmtId="179" fontId="4" fillId="0" borderId="5" xfId="0" applyNumberFormat="1" applyFont="1" applyBorder="1" applyAlignment="1">
      <alignment horizontal="left" vertical="center" indent="1"/>
    </xf>
    <xf numFmtId="180" fontId="4" fillId="0" borderId="5" xfId="0" applyNumberFormat="1" applyFont="1" applyBorder="1" applyAlignment="1">
      <alignment horizontal="left" vertical="center" indent="1"/>
    </xf>
    <xf numFmtId="0" fontId="8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3" xfId="1" applyNumberFormat="1" applyFont="1" applyBorder="1" applyAlignment="1">
      <alignment horizontal="center" vertical="center"/>
    </xf>
    <xf numFmtId="41" fontId="5" fillId="0" borderId="3" xfId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177" fontId="20" fillId="0" borderId="6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7" fontId="5" fillId="0" borderId="18" xfId="1" applyNumberFormat="1" applyFont="1" applyBorder="1" applyAlignment="1">
      <alignment horizontal="center" vertical="center"/>
    </xf>
    <xf numFmtId="41" fontId="5" fillId="0" borderId="18" xfId="1" applyFont="1" applyBorder="1" applyAlignment="1">
      <alignment horizontal="center" vertical="center"/>
    </xf>
    <xf numFmtId="41" fontId="5" fillId="0" borderId="25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11" fillId="0" borderId="17" xfId="0" applyNumberFormat="1" applyFont="1" applyBorder="1" applyAlignment="1">
      <alignment horizontal="center" vertical="center"/>
    </xf>
    <xf numFmtId="176" fontId="11" fillId="0" borderId="18" xfId="0" applyNumberFormat="1" applyFont="1" applyBorder="1" applyAlignment="1">
      <alignment horizontal="center" vertical="center"/>
    </xf>
    <xf numFmtId="41" fontId="5" fillId="0" borderId="19" xfId="1" applyFont="1" applyBorder="1" applyAlignment="1">
      <alignment horizontal="center" vertical="center"/>
    </xf>
    <xf numFmtId="176" fontId="11" fillId="0" borderId="24" xfId="0" applyNumberFormat="1" applyFont="1" applyBorder="1" applyAlignment="1">
      <alignment horizontal="center" vertical="center"/>
    </xf>
    <xf numFmtId="177" fontId="10" fillId="0" borderId="18" xfId="1" applyNumberFormat="1" applyFont="1" applyBorder="1" applyAlignment="1">
      <alignment horizontal="center" vertical="center"/>
    </xf>
    <xf numFmtId="41" fontId="10" fillId="0" borderId="18" xfId="1" applyFont="1" applyBorder="1" applyAlignment="1">
      <alignment horizontal="center" vertical="center"/>
    </xf>
    <xf numFmtId="177" fontId="5" fillId="0" borderId="15" xfId="1" applyNumberFormat="1" applyFont="1" applyBorder="1" applyAlignment="1">
      <alignment horizontal="center" vertical="center"/>
    </xf>
    <xf numFmtId="41" fontId="5" fillId="0" borderId="15" xfId="1" applyFont="1" applyBorder="1" applyAlignment="1">
      <alignment horizontal="center" vertical="center"/>
    </xf>
    <xf numFmtId="41" fontId="5" fillId="0" borderId="23" xfId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15" xfId="0" applyNumberFormat="1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center" vertical="center"/>
    </xf>
    <xf numFmtId="177" fontId="10" fillId="0" borderId="15" xfId="1" applyNumberFormat="1" applyFont="1" applyBorder="1" applyAlignment="1">
      <alignment horizontal="center" vertical="center"/>
    </xf>
    <xf numFmtId="41" fontId="10" fillId="0" borderId="15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/>
    </xf>
    <xf numFmtId="177" fontId="5" fillId="0" borderId="12" xfId="1" applyNumberFormat="1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176" fontId="11" fillId="0" borderId="20" xfId="0" applyNumberFormat="1" applyFont="1" applyBorder="1" applyAlignment="1">
      <alignment horizontal="center" vertical="center"/>
    </xf>
    <xf numFmtId="177" fontId="10" fillId="0" borderId="12" xfId="1" applyNumberFormat="1" applyFont="1" applyBorder="1" applyAlignment="1">
      <alignment horizontal="center" vertical="center"/>
    </xf>
    <xf numFmtId="41" fontId="10" fillId="0" borderId="12" xfId="1" applyFont="1" applyBorder="1" applyAlignment="1">
      <alignment horizontal="center" vertical="center"/>
    </xf>
    <xf numFmtId="41" fontId="5" fillId="0" borderId="21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6" fillId="0" borderId="18" xfId="1" applyNumberFormat="1" applyFont="1" applyBorder="1" applyAlignment="1">
      <alignment horizontal="center" vertical="center"/>
    </xf>
    <xf numFmtId="41" fontId="6" fillId="0" borderId="18" xfId="1" applyFont="1" applyBorder="1" applyAlignment="1">
      <alignment horizontal="center" vertical="center"/>
    </xf>
    <xf numFmtId="177" fontId="6" fillId="0" borderId="15" xfId="1" applyNumberFormat="1" applyFont="1" applyBorder="1" applyAlignment="1">
      <alignment horizontal="center" vertical="center"/>
    </xf>
    <xf numFmtId="41" fontId="6" fillId="0" borderId="15" xfId="1" applyFont="1" applyBorder="1" applyAlignment="1">
      <alignment horizontal="center" vertical="center"/>
    </xf>
    <xf numFmtId="177" fontId="5" fillId="0" borderId="2" xfId="1" applyNumberFormat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7" fontId="3" fillId="0" borderId="0" xfId="1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fmlaLink="$AA$10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228600</xdr:colOff>
          <xdr:row>9</xdr:row>
          <xdr:rowOff>28575</xdr:rowOff>
        </xdr:from>
        <xdr:to>
          <xdr:col>25</xdr:col>
          <xdr:colOff>561975</xdr:colOff>
          <xdr:row>11</xdr:row>
          <xdr:rowOff>152400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부가가치세 별도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352425</xdr:colOff>
          <xdr:row>9</xdr:row>
          <xdr:rowOff>190500</xdr:rowOff>
        </xdr:from>
        <xdr:to>
          <xdr:col>23</xdr:col>
          <xdr:colOff>180975</xdr:colOff>
          <xdr:row>11</xdr:row>
          <xdr:rowOff>9525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VAT별도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314325</xdr:colOff>
          <xdr:row>9</xdr:row>
          <xdr:rowOff>190500</xdr:rowOff>
        </xdr:from>
        <xdr:to>
          <xdr:col>25</xdr:col>
          <xdr:colOff>428625</xdr:colOff>
          <xdr:row>11</xdr:row>
          <xdr:rowOff>9525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VAT포함(간이과세자)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209549</xdr:rowOff>
    </xdr:from>
    <xdr:to>
      <xdr:col>12</xdr:col>
      <xdr:colOff>19050</xdr:colOff>
      <xdr:row>110</xdr:row>
      <xdr:rowOff>102830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95499"/>
          <a:ext cx="7562850" cy="2105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biz.or.kr/cose/main.do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9D68-E43F-4D94-9CE6-045739199A99}">
  <dimension ref="A1:AA71"/>
  <sheetViews>
    <sheetView showGridLines="0" tabSelected="1" workbookViewId="0">
      <selection activeCell="F9" sqref="F9:T9"/>
    </sheetView>
  </sheetViews>
  <sheetFormatPr defaultRowHeight="16.5"/>
  <cols>
    <col min="1" max="2" width="5.5" customWidth="1"/>
    <col min="3" max="5" width="3.875" customWidth="1"/>
    <col min="6" max="7" width="5.25" customWidth="1"/>
    <col min="8" max="10" width="3.875" customWidth="1"/>
    <col min="11" max="12" width="5.5" customWidth="1"/>
    <col min="13" max="15" width="3.875" customWidth="1"/>
    <col min="16" max="17" width="5.25" customWidth="1"/>
    <col min="18" max="21" width="3.875" customWidth="1"/>
    <col min="23" max="23" width="12.5" bestFit="1" customWidth="1"/>
  </cols>
  <sheetData>
    <row r="1" spans="1:27" ht="26.25">
      <c r="A1" s="21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7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4" spans="1:27">
      <c r="A4" s="7" t="s">
        <v>69</v>
      </c>
      <c r="W4" s="13">
        <v>43831</v>
      </c>
    </row>
    <row r="5" spans="1:27">
      <c r="A5" t="s">
        <v>53</v>
      </c>
    </row>
    <row r="6" spans="1:27">
      <c r="A6" t="s">
        <v>48</v>
      </c>
    </row>
    <row r="8" spans="1:27">
      <c r="A8" s="30" t="s">
        <v>63</v>
      </c>
      <c r="B8" s="30" t="s">
        <v>1</v>
      </c>
      <c r="C8" s="30"/>
    </row>
    <row r="9" spans="1:27" ht="17.25" thickBot="1">
      <c r="A9" s="1" t="s">
        <v>2</v>
      </c>
      <c r="B9" s="97" t="s">
        <v>3</v>
      </c>
      <c r="C9" s="97"/>
      <c r="D9" s="97"/>
      <c r="E9" s="26" t="s">
        <v>49</v>
      </c>
      <c r="F9" s="98" t="s">
        <v>12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</row>
    <row r="10" spans="1:27" ht="17.25" thickBot="1">
      <c r="A10" s="1" t="s">
        <v>4</v>
      </c>
      <c r="B10" s="97" t="s">
        <v>5</v>
      </c>
      <c r="C10" s="97"/>
      <c r="D10" s="97"/>
      <c r="E10" s="26" t="s">
        <v>49</v>
      </c>
      <c r="F10" s="100">
        <v>300000000</v>
      </c>
      <c r="G10" s="100"/>
      <c r="H10" s="100"/>
      <c r="I10" s="100"/>
      <c r="J10" s="101" t="str">
        <f>"(일금"&amp;NUMBERSTRING(F10,1)&amp;"원정)"</f>
        <v>(일금삼억원정)</v>
      </c>
      <c r="K10" s="101"/>
      <c r="L10" s="101"/>
      <c r="M10" s="101"/>
      <c r="N10" s="101"/>
      <c r="O10" s="101"/>
      <c r="AA10" s="4">
        <v>1</v>
      </c>
    </row>
    <row r="11" spans="1:27">
      <c r="A11" s="1" t="s">
        <v>6</v>
      </c>
      <c r="B11" s="97" t="s">
        <v>7</v>
      </c>
      <c r="C11" s="97"/>
      <c r="D11" s="97"/>
      <c r="E11" s="26" t="s">
        <v>49</v>
      </c>
      <c r="F11" s="100">
        <v>2000000</v>
      </c>
      <c r="G11" s="100"/>
      <c r="H11" s="100"/>
      <c r="I11" s="100"/>
      <c r="J11" s="101" t="str">
        <f>"(일금"&amp;NUMBERSTRING(F11,1)&amp;"원정)"</f>
        <v>(일금이백만원정)</v>
      </c>
      <c r="K11" s="101"/>
      <c r="L11" s="101"/>
      <c r="M11" s="101"/>
      <c r="N11" s="101"/>
      <c r="O11" s="101"/>
      <c r="P11" t="str">
        <f>IF(AA10=1,"(부가가치세 별도)","(부가가치세 포함)")</f>
        <v>(부가가치세 별도)</v>
      </c>
    </row>
    <row r="12" spans="1:27">
      <c r="A12" s="1" t="s">
        <v>8</v>
      </c>
      <c r="B12" s="97" t="s">
        <v>9</v>
      </c>
      <c r="C12" s="97"/>
      <c r="D12" s="97"/>
      <c r="E12" s="26" t="s">
        <v>49</v>
      </c>
      <c r="F12" s="95">
        <v>43831</v>
      </c>
      <c r="G12" s="95"/>
      <c r="H12" s="95"/>
      <c r="I12" s="95"/>
      <c r="J12" s="96" t="s">
        <v>13</v>
      </c>
      <c r="K12" s="96"/>
      <c r="L12" s="95">
        <v>44926</v>
      </c>
      <c r="M12" s="95"/>
      <c r="N12" s="95"/>
      <c r="O12" s="95"/>
      <c r="P12" s="102" t="str">
        <f>DATEDIF(F12,L12+1,"M")&amp;"개월"</f>
        <v>36개월</v>
      </c>
      <c r="Q12" s="102"/>
      <c r="R12" s="102"/>
    </row>
    <row r="13" spans="1:27">
      <c r="A13" s="1"/>
      <c r="B13" s="2"/>
      <c r="C13" s="2"/>
      <c r="D13" s="2"/>
      <c r="E13" s="5"/>
      <c r="F13" s="5"/>
      <c r="G13" s="5"/>
      <c r="H13" s="5"/>
      <c r="I13" s="2"/>
      <c r="J13" s="2"/>
      <c r="K13" s="5"/>
      <c r="L13" s="5"/>
      <c r="M13" s="5"/>
      <c r="N13" s="5"/>
    </row>
    <row r="14" spans="1:27">
      <c r="A14" s="1" t="s">
        <v>14</v>
      </c>
      <c r="B14" s="6" t="str">
        <f>IF(AA10=1,"당초 약정 세금계산서 내역","부가가치세 신고내역")</f>
        <v>당초 약정 세금계산서 내역</v>
      </c>
    </row>
    <row r="15" spans="1:27" s="3" customFormat="1" ht="13.5">
      <c r="A15" s="86" t="s">
        <v>51</v>
      </c>
      <c r="B15" s="75"/>
      <c r="C15" s="75" t="s">
        <v>10</v>
      </c>
      <c r="D15" s="75"/>
      <c r="E15" s="75"/>
      <c r="F15" s="75" t="s">
        <v>140</v>
      </c>
      <c r="G15" s="75"/>
      <c r="H15" s="75" t="s">
        <v>11</v>
      </c>
      <c r="I15" s="75"/>
      <c r="J15" s="75"/>
      <c r="K15" s="86" t="s">
        <v>51</v>
      </c>
      <c r="L15" s="75"/>
      <c r="M15" s="75" t="s">
        <v>10</v>
      </c>
      <c r="N15" s="75"/>
      <c r="O15" s="75"/>
      <c r="P15" s="75" t="s">
        <v>140</v>
      </c>
      <c r="Q15" s="75"/>
      <c r="R15" s="75" t="s">
        <v>11</v>
      </c>
      <c r="S15" s="75"/>
      <c r="T15" s="76"/>
    </row>
    <row r="16" spans="1:27" s="3" customFormat="1" ht="13.5">
      <c r="A16" s="103">
        <f>W4</f>
        <v>43831</v>
      </c>
      <c r="B16" s="104"/>
      <c r="C16" s="79">
        <f>$F$11</f>
        <v>2000000</v>
      </c>
      <c r="D16" s="80"/>
      <c r="E16" s="80"/>
      <c r="F16" s="79">
        <f>IF($AA$10=1,C16*10%,0)</f>
        <v>200000</v>
      </c>
      <c r="G16" s="80"/>
      <c r="H16" s="79">
        <f>SUM(C16:G16)</f>
        <v>2200000</v>
      </c>
      <c r="I16" s="80"/>
      <c r="J16" s="81"/>
      <c r="K16" s="82">
        <f>EOMONTH(A21,1)</f>
        <v>44043</v>
      </c>
      <c r="L16" s="78"/>
      <c r="M16" s="79">
        <f>$F$11</f>
        <v>2000000</v>
      </c>
      <c r="N16" s="80"/>
      <c r="O16" s="80"/>
      <c r="P16" s="79">
        <f>IF($AA$10=1,M16*10%,0)</f>
        <v>200000</v>
      </c>
      <c r="Q16" s="80"/>
      <c r="R16" s="79">
        <f>SUM(M16:Q16)</f>
        <v>2200000</v>
      </c>
      <c r="S16" s="80"/>
      <c r="T16" s="85"/>
    </row>
    <row r="17" spans="1:20" s="3" customFormat="1" ht="13.5">
      <c r="A17" s="69">
        <f>EOMONTH(A16,1)</f>
        <v>43890</v>
      </c>
      <c r="B17" s="70"/>
      <c r="C17" s="66">
        <f>$F$11</f>
        <v>2000000</v>
      </c>
      <c r="D17" s="67"/>
      <c r="E17" s="67"/>
      <c r="F17" s="66">
        <f>IF($AA$10=1,C17*10%,0)</f>
        <v>200000</v>
      </c>
      <c r="G17" s="67"/>
      <c r="H17" s="66">
        <f>SUM(C17:G17)</f>
        <v>2200000</v>
      </c>
      <c r="I17" s="67"/>
      <c r="J17" s="71"/>
      <c r="K17" s="72">
        <f>EOMONTH(K16,1)</f>
        <v>44074</v>
      </c>
      <c r="L17" s="70"/>
      <c r="M17" s="66">
        <f>$F$11</f>
        <v>2000000</v>
      </c>
      <c r="N17" s="67"/>
      <c r="O17" s="67"/>
      <c r="P17" s="66">
        <f>IF($AA$10=1,M17*10%,0)</f>
        <v>200000</v>
      </c>
      <c r="Q17" s="67"/>
      <c r="R17" s="66">
        <f>SUM(M17:Q17)</f>
        <v>2200000</v>
      </c>
      <c r="S17" s="67"/>
      <c r="T17" s="68"/>
    </row>
    <row r="18" spans="1:20" s="3" customFormat="1" ht="13.5">
      <c r="A18" s="69">
        <f>EOMONTH(A17,1)</f>
        <v>43921</v>
      </c>
      <c r="B18" s="70"/>
      <c r="C18" s="66">
        <f t="shared" ref="C18:C21" si="0">$F$11</f>
        <v>2000000</v>
      </c>
      <c r="D18" s="67"/>
      <c r="E18" s="67"/>
      <c r="F18" s="66">
        <f t="shared" ref="F18:F21" si="1">IF($AA$10=1,C18*10%,0)</f>
        <v>200000</v>
      </c>
      <c r="G18" s="67"/>
      <c r="H18" s="66">
        <f t="shared" ref="H18:H21" si="2">SUM(C18:G18)</f>
        <v>2200000</v>
      </c>
      <c r="I18" s="67"/>
      <c r="J18" s="71"/>
      <c r="K18" s="72">
        <f>EOMONTH(K17,1)</f>
        <v>44104</v>
      </c>
      <c r="L18" s="70"/>
      <c r="M18" s="66">
        <f t="shared" ref="M18:M21" si="3">$F$11</f>
        <v>2000000</v>
      </c>
      <c r="N18" s="67"/>
      <c r="O18" s="67"/>
      <c r="P18" s="66">
        <f t="shared" ref="P18:P21" si="4">IF($AA$10=1,M18*10%,0)</f>
        <v>200000</v>
      </c>
      <c r="Q18" s="67"/>
      <c r="R18" s="66">
        <f t="shared" ref="R18:R21" si="5">SUM(M18:Q18)</f>
        <v>2200000</v>
      </c>
      <c r="S18" s="67"/>
      <c r="T18" s="68"/>
    </row>
    <row r="19" spans="1:20" s="3" customFormat="1" ht="13.5">
      <c r="A19" s="69">
        <f t="shared" ref="A19:A21" si="6">EOMONTH(A18,1)</f>
        <v>43951</v>
      </c>
      <c r="B19" s="70"/>
      <c r="C19" s="66">
        <f t="shared" si="0"/>
        <v>2000000</v>
      </c>
      <c r="D19" s="67"/>
      <c r="E19" s="67"/>
      <c r="F19" s="66">
        <f t="shared" si="1"/>
        <v>200000</v>
      </c>
      <c r="G19" s="67"/>
      <c r="H19" s="66">
        <f t="shared" si="2"/>
        <v>2200000</v>
      </c>
      <c r="I19" s="67"/>
      <c r="J19" s="71"/>
      <c r="K19" s="72">
        <f t="shared" ref="K19:K21" si="7">EOMONTH(K18,1)</f>
        <v>44135</v>
      </c>
      <c r="L19" s="70"/>
      <c r="M19" s="66">
        <f t="shared" si="3"/>
        <v>2000000</v>
      </c>
      <c r="N19" s="67"/>
      <c r="O19" s="67"/>
      <c r="P19" s="66">
        <f t="shared" si="4"/>
        <v>200000</v>
      </c>
      <c r="Q19" s="67"/>
      <c r="R19" s="66">
        <f t="shared" si="5"/>
        <v>2200000</v>
      </c>
      <c r="S19" s="67"/>
      <c r="T19" s="68"/>
    </row>
    <row r="20" spans="1:20" s="3" customFormat="1" ht="13.5">
      <c r="A20" s="69">
        <f t="shared" si="6"/>
        <v>43982</v>
      </c>
      <c r="B20" s="70"/>
      <c r="C20" s="66">
        <f t="shared" si="0"/>
        <v>2000000</v>
      </c>
      <c r="D20" s="67"/>
      <c r="E20" s="67"/>
      <c r="F20" s="66">
        <f t="shared" si="1"/>
        <v>200000</v>
      </c>
      <c r="G20" s="67"/>
      <c r="H20" s="66">
        <f t="shared" si="2"/>
        <v>2200000</v>
      </c>
      <c r="I20" s="67"/>
      <c r="J20" s="71"/>
      <c r="K20" s="72">
        <f t="shared" si="7"/>
        <v>44165</v>
      </c>
      <c r="L20" s="70"/>
      <c r="M20" s="66">
        <f t="shared" si="3"/>
        <v>2000000</v>
      </c>
      <c r="N20" s="67"/>
      <c r="O20" s="67"/>
      <c r="P20" s="66">
        <f t="shared" si="4"/>
        <v>200000</v>
      </c>
      <c r="Q20" s="67"/>
      <c r="R20" s="66">
        <f t="shared" si="5"/>
        <v>2200000</v>
      </c>
      <c r="S20" s="67"/>
      <c r="T20" s="68"/>
    </row>
    <row r="21" spans="1:20" s="3" customFormat="1" ht="14.25" thickBot="1">
      <c r="A21" s="60">
        <f t="shared" si="6"/>
        <v>44012</v>
      </c>
      <c r="B21" s="61"/>
      <c r="C21" s="56">
        <f t="shared" si="0"/>
        <v>2000000</v>
      </c>
      <c r="D21" s="57"/>
      <c r="E21" s="57"/>
      <c r="F21" s="56">
        <f t="shared" si="1"/>
        <v>200000</v>
      </c>
      <c r="G21" s="57"/>
      <c r="H21" s="56">
        <f t="shared" si="2"/>
        <v>2200000</v>
      </c>
      <c r="I21" s="57"/>
      <c r="J21" s="62"/>
      <c r="K21" s="63">
        <f t="shared" si="7"/>
        <v>44196</v>
      </c>
      <c r="L21" s="61"/>
      <c r="M21" s="56">
        <f t="shared" si="3"/>
        <v>2000000</v>
      </c>
      <c r="N21" s="57"/>
      <c r="O21" s="57"/>
      <c r="P21" s="56">
        <f t="shared" si="4"/>
        <v>200000</v>
      </c>
      <c r="Q21" s="57"/>
      <c r="R21" s="56">
        <f t="shared" si="5"/>
        <v>2200000</v>
      </c>
      <c r="S21" s="57"/>
      <c r="T21" s="58"/>
    </row>
    <row r="22" spans="1:20" s="3" customFormat="1" ht="14.25" thickTop="1">
      <c r="A22" s="59" t="s">
        <v>138</v>
      </c>
      <c r="B22" s="47"/>
      <c r="C22" s="48">
        <f t="shared" ref="C22" si="8">SUM(C16:E21)</f>
        <v>12000000</v>
      </c>
      <c r="D22" s="49"/>
      <c r="E22" s="49"/>
      <c r="F22" s="50">
        <f t="shared" ref="F22" si="9">SUM(F16:G21)</f>
        <v>1200000</v>
      </c>
      <c r="G22" s="47"/>
      <c r="H22" s="48">
        <f t="shared" ref="H22" si="10">SUM(H16:J21)</f>
        <v>13200000</v>
      </c>
      <c r="I22" s="49"/>
      <c r="J22" s="49"/>
      <c r="K22" s="47" t="s">
        <v>139</v>
      </c>
      <c r="L22" s="47"/>
      <c r="M22" s="48">
        <f t="shared" ref="M22" si="11">SUM(M16:O21)</f>
        <v>12000000</v>
      </c>
      <c r="N22" s="49"/>
      <c r="O22" s="49"/>
      <c r="P22" s="50">
        <f t="shared" ref="P22" si="12">SUM(P16:Q21)</f>
        <v>1200000</v>
      </c>
      <c r="Q22" s="47"/>
      <c r="R22" s="48">
        <f t="shared" ref="R22" si="13">SUM(R16:T21)</f>
        <v>13200000</v>
      </c>
      <c r="S22" s="49"/>
      <c r="T22" s="51"/>
    </row>
    <row r="23" spans="1:20" s="3" customFormat="1" ht="13.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75" t="s">
        <v>11</v>
      </c>
      <c r="L23" s="75"/>
      <c r="M23" s="91">
        <f>SUM(C22,M22)</f>
        <v>24000000</v>
      </c>
      <c r="N23" s="92"/>
      <c r="O23" s="92"/>
      <c r="P23" s="93">
        <f>SUM(F22,P22)</f>
        <v>2400000</v>
      </c>
      <c r="Q23" s="75"/>
      <c r="R23" s="91">
        <f>SUM(H22,R22)</f>
        <v>26400000</v>
      </c>
      <c r="S23" s="92"/>
      <c r="T23" s="94"/>
    </row>
    <row r="24" spans="1:20" s="3" customFormat="1" ht="13.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s="7" customFormat="1">
      <c r="A25" s="31" t="s">
        <v>64</v>
      </c>
      <c r="B25" s="31" t="str">
        <f>IF(AA10=1," 인하된 임대차 세금계산서 발행 내역"," 부가가치세 신고내역")</f>
        <v xml:space="preserve"> 인하된 임대차 세금계산서 발행 내역</v>
      </c>
      <c r="C25" s="31"/>
      <c r="D25" s="31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s="3" customFormat="1" ht="13.5">
      <c r="A26" s="86" t="s">
        <v>51</v>
      </c>
      <c r="B26" s="75"/>
      <c r="C26" s="75" t="s">
        <v>10</v>
      </c>
      <c r="D26" s="75"/>
      <c r="E26" s="75"/>
      <c r="F26" s="75" t="s">
        <v>140</v>
      </c>
      <c r="G26" s="75"/>
      <c r="H26" s="75" t="s">
        <v>11</v>
      </c>
      <c r="I26" s="75"/>
      <c r="J26" s="75"/>
      <c r="K26" s="86" t="s">
        <v>51</v>
      </c>
      <c r="L26" s="75"/>
      <c r="M26" s="75" t="s">
        <v>10</v>
      </c>
      <c r="N26" s="75"/>
      <c r="O26" s="75"/>
      <c r="P26" s="75" t="s">
        <v>140</v>
      </c>
      <c r="Q26" s="75"/>
      <c r="R26" s="75" t="s">
        <v>11</v>
      </c>
      <c r="S26" s="75"/>
      <c r="T26" s="76"/>
    </row>
    <row r="27" spans="1:20">
      <c r="A27" s="77">
        <f>A16</f>
        <v>43831</v>
      </c>
      <c r="B27" s="78"/>
      <c r="C27" s="79">
        <f>$F$11</f>
        <v>2000000</v>
      </c>
      <c r="D27" s="80"/>
      <c r="E27" s="80"/>
      <c r="F27" s="79">
        <f>IF($AA$10=1,C27*10%,0)</f>
        <v>200000</v>
      </c>
      <c r="G27" s="80"/>
      <c r="H27" s="79">
        <f>SUM(C27:G27)</f>
        <v>2200000</v>
      </c>
      <c r="I27" s="80"/>
      <c r="J27" s="81"/>
      <c r="K27" s="82">
        <f>K16</f>
        <v>44043</v>
      </c>
      <c r="L27" s="78"/>
      <c r="M27" s="83">
        <v>1000000</v>
      </c>
      <c r="N27" s="84"/>
      <c r="O27" s="84"/>
      <c r="P27" s="79">
        <f>IF($AA$10=1,M27*10%,0)</f>
        <v>100000</v>
      </c>
      <c r="Q27" s="80"/>
      <c r="R27" s="79">
        <f>SUM(M27:Q27)</f>
        <v>1100000</v>
      </c>
      <c r="S27" s="80"/>
      <c r="T27" s="85"/>
    </row>
    <row r="28" spans="1:20">
      <c r="A28" s="69">
        <f>A17</f>
        <v>43890</v>
      </c>
      <c r="B28" s="70"/>
      <c r="C28" s="66">
        <f>$F$11</f>
        <v>2000000</v>
      </c>
      <c r="D28" s="67"/>
      <c r="E28" s="67"/>
      <c r="F28" s="66">
        <f>IF($AA$10=1,C28*10%,0)</f>
        <v>200000</v>
      </c>
      <c r="G28" s="67"/>
      <c r="H28" s="66">
        <f>SUM(C28:G28)</f>
        <v>2200000</v>
      </c>
      <c r="I28" s="67"/>
      <c r="J28" s="71"/>
      <c r="K28" s="72">
        <f t="shared" ref="K28:K32" si="14">K17</f>
        <v>44074</v>
      </c>
      <c r="L28" s="70"/>
      <c r="M28" s="66">
        <f>$F$11</f>
        <v>2000000</v>
      </c>
      <c r="N28" s="67"/>
      <c r="O28" s="67"/>
      <c r="P28" s="66">
        <f>IF($AA$10=1,M28*10%,0)</f>
        <v>200000</v>
      </c>
      <c r="Q28" s="67"/>
      <c r="R28" s="66">
        <f>SUM(M28:Q28)</f>
        <v>2200000</v>
      </c>
      <c r="S28" s="67"/>
      <c r="T28" s="68"/>
    </row>
    <row r="29" spans="1:20">
      <c r="A29" s="69">
        <f t="shared" ref="A29:A32" si="15">A18</f>
        <v>43921</v>
      </c>
      <c r="B29" s="70"/>
      <c r="C29" s="66">
        <f>$F$11</f>
        <v>2000000</v>
      </c>
      <c r="D29" s="67"/>
      <c r="E29" s="67"/>
      <c r="F29" s="66">
        <f t="shared" ref="F29:F32" si="16">IF($AA$10=1,C29*10%,0)</f>
        <v>200000</v>
      </c>
      <c r="G29" s="67"/>
      <c r="H29" s="66">
        <f t="shared" ref="H29:H32" si="17">SUM(C29:G29)</f>
        <v>2200000</v>
      </c>
      <c r="I29" s="67"/>
      <c r="J29" s="71"/>
      <c r="K29" s="72">
        <f t="shared" si="14"/>
        <v>44104</v>
      </c>
      <c r="L29" s="70"/>
      <c r="M29" s="66">
        <f t="shared" ref="M29:M32" si="18">$F$11</f>
        <v>2000000</v>
      </c>
      <c r="N29" s="67"/>
      <c r="O29" s="67"/>
      <c r="P29" s="66">
        <f t="shared" ref="P29:P32" si="19">IF($AA$10=1,M29*10%,0)</f>
        <v>200000</v>
      </c>
      <c r="Q29" s="67"/>
      <c r="R29" s="66">
        <f t="shared" ref="R29:R32" si="20">SUM(M29:Q29)</f>
        <v>2200000</v>
      </c>
      <c r="S29" s="67"/>
      <c r="T29" s="68"/>
    </row>
    <row r="30" spans="1:20">
      <c r="A30" s="69">
        <f t="shared" si="15"/>
        <v>43951</v>
      </c>
      <c r="B30" s="70"/>
      <c r="C30" s="66">
        <f>$F$11</f>
        <v>2000000</v>
      </c>
      <c r="D30" s="67"/>
      <c r="E30" s="67"/>
      <c r="F30" s="66">
        <f t="shared" si="16"/>
        <v>200000</v>
      </c>
      <c r="G30" s="67"/>
      <c r="H30" s="66">
        <f t="shared" si="17"/>
        <v>2200000</v>
      </c>
      <c r="I30" s="67"/>
      <c r="J30" s="71"/>
      <c r="K30" s="72">
        <f t="shared" si="14"/>
        <v>44135</v>
      </c>
      <c r="L30" s="70"/>
      <c r="M30" s="66">
        <f t="shared" si="18"/>
        <v>2000000</v>
      </c>
      <c r="N30" s="67"/>
      <c r="O30" s="67"/>
      <c r="P30" s="66">
        <f t="shared" si="19"/>
        <v>200000</v>
      </c>
      <c r="Q30" s="67"/>
      <c r="R30" s="66">
        <f t="shared" si="20"/>
        <v>2200000</v>
      </c>
      <c r="S30" s="67"/>
      <c r="T30" s="68"/>
    </row>
    <row r="31" spans="1:20">
      <c r="A31" s="69">
        <f t="shared" si="15"/>
        <v>43982</v>
      </c>
      <c r="B31" s="70"/>
      <c r="C31" s="89">
        <v>1000000</v>
      </c>
      <c r="D31" s="90"/>
      <c r="E31" s="90"/>
      <c r="F31" s="66">
        <f t="shared" si="16"/>
        <v>100000</v>
      </c>
      <c r="G31" s="67"/>
      <c r="H31" s="66">
        <f t="shared" si="17"/>
        <v>1100000</v>
      </c>
      <c r="I31" s="67"/>
      <c r="J31" s="71"/>
      <c r="K31" s="72">
        <f t="shared" si="14"/>
        <v>44165</v>
      </c>
      <c r="L31" s="70"/>
      <c r="M31" s="66">
        <f t="shared" si="18"/>
        <v>2000000</v>
      </c>
      <c r="N31" s="67"/>
      <c r="O31" s="67"/>
      <c r="P31" s="66">
        <f t="shared" si="19"/>
        <v>200000</v>
      </c>
      <c r="Q31" s="67"/>
      <c r="R31" s="66">
        <f t="shared" si="20"/>
        <v>2200000</v>
      </c>
      <c r="S31" s="67"/>
      <c r="T31" s="68"/>
    </row>
    <row r="32" spans="1:20" ht="17.25" thickBot="1">
      <c r="A32" s="60">
        <f t="shared" si="15"/>
        <v>44012</v>
      </c>
      <c r="B32" s="61"/>
      <c r="C32" s="87">
        <v>1000000</v>
      </c>
      <c r="D32" s="88"/>
      <c r="E32" s="88"/>
      <c r="F32" s="56">
        <f t="shared" si="16"/>
        <v>100000</v>
      </c>
      <c r="G32" s="57"/>
      <c r="H32" s="56">
        <f t="shared" si="17"/>
        <v>1100000</v>
      </c>
      <c r="I32" s="57"/>
      <c r="J32" s="62"/>
      <c r="K32" s="63">
        <f t="shared" si="14"/>
        <v>44196</v>
      </c>
      <c r="L32" s="61"/>
      <c r="M32" s="56">
        <f t="shared" si="18"/>
        <v>2000000</v>
      </c>
      <c r="N32" s="57"/>
      <c r="O32" s="57"/>
      <c r="P32" s="56">
        <f t="shared" si="19"/>
        <v>200000</v>
      </c>
      <c r="Q32" s="57"/>
      <c r="R32" s="56">
        <f t="shared" si="20"/>
        <v>2200000</v>
      </c>
      <c r="S32" s="57"/>
      <c r="T32" s="58"/>
    </row>
    <row r="33" spans="1:20" ht="17.25" thickTop="1">
      <c r="A33" s="59" t="str">
        <f>A22</f>
        <v>상반기 소계</v>
      </c>
      <c r="B33" s="47"/>
      <c r="C33" s="48">
        <f t="shared" ref="C33" si="21">SUM(C27:E32)</f>
        <v>10000000</v>
      </c>
      <c r="D33" s="49"/>
      <c r="E33" s="49"/>
      <c r="F33" s="50">
        <f t="shared" ref="F33" si="22">SUM(F27:G32)</f>
        <v>1000000</v>
      </c>
      <c r="G33" s="47"/>
      <c r="H33" s="48">
        <f t="shared" ref="H33" si="23">SUM(H27:J32)</f>
        <v>11000000</v>
      </c>
      <c r="I33" s="49"/>
      <c r="J33" s="49"/>
      <c r="K33" s="47" t="str">
        <f>K22</f>
        <v>하반기 소계</v>
      </c>
      <c r="L33" s="47"/>
      <c r="M33" s="48">
        <f t="shared" ref="M33" si="24">SUM(M27:O32)</f>
        <v>11000000</v>
      </c>
      <c r="N33" s="49"/>
      <c r="O33" s="49"/>
      <c r="P33" s="50">
        <f t="shared" ref="P33" si="25">SUM(P27:Q32)</f>
        <v>1100000</v>
      </c>
      <c r="Q33" s="47"/>
      <c r="R33" s="48">
        <f t="shared" ref="R33" si="26">SUM(R27:T32)</f>
        <v>12100000</v>
      </c>
      <c r="S33" s="49"/>
      <c r="T33" s="51"/>
    </row>
    <row r="34" spans="1:20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47" t="s">
        <v>11</v>
      </c>
      <c r="L34" s="47"/>
      <c r="M34" s="48">
        <f>SUM(C33,M33)</f>
        <v>21000000</v>
      </c>
      <c r="N34" s="49"/>
      <c r="O34" s="49"/>
      <c r="P34" s="50">
        <f>SUM(F33,P33)</f>
        <v>2100000</v>
      </c>
      <c r="Q34" s="47"/>
      <c r="R34" s="48">
        <f>SUM(H33,R33)</f>
        <v>23100000</v>
      </c>
      <c r="S34" s="49"/>
      <c r="T34" s="51"/>
    </row>
    <row r="35" spans="1:20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</row>
    <row r="36" spans="1:20">
      <c r="A36" s="31" t="s">
        <v>15</v>
      </c>
      <c r="B36" s="31" t="s">
        <v>68</v>
      </c>
      <c r="C36" s="27"/>
      <c r="D36" s="27"/>
      <c r="E36" s="27"/>
      <c r="F36" s="27"/>
      <c r="G36" s="27"/>
      <c r="H36" s="2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</row>
    <row r="37" spans="1:20" s="3" customFormat="1" ht="13.5">
      <c r="A37" s="86" t="s">
        <v>51</v>
      </c>
      <c r="B37" s="75"/>
      <c r="C37" s="75" t="s">
        <v>10</v>
      </c>
      <c r="D37" s="75"/>
      <c r="E37" s="75"/>
      <c r="F37" s="75" t="s">
        <v>140</v>
      </c>
      <c r="G37" s="75"/>
      <c r="H37" s="75" t="s">
        <v>11</v>
      </c>
      <c r="I37" s="75"/>
      <c r="J37" s="75"/>
      <c r="K37" s="86" t="s">
        <v>51</v>
      </c>
      <c r="L37" s="75"/>
      <c r="M37" s="75" t="s">
        <v>10</v>
      </c>
      <c r="N37" s="75"/>
      <c r="O37" s="75"/>
      <c r="P37" s="75" t="s">
        <v>140</v>
      </c>
      <c r="Q37" s="75"/>
      <c r="R37" s="75" t="s">
        <v>11</v>
      </c>
      <c r="S37" s="75"/>
      <c r="T37" s="76"/>
    </row>
    <row r="38" spans="1:20">
      <c r="A38" s="77">
        <f>A27</f>
        <v>43831</v>
      </c>
      <c r="B38" s="78"/>
      <c r="C38" s="79">
        <f>C16-C27</f>
        <v>0</v>
      </c>
      <c r="D38" s="80"/>
      <c r="E38" s="80"/>
      <c r="F38" s="79">
        <f>F16-F27</f>
        <v>0</v>
      </c>
      <c r="G38" s="80"/>
      <c r="H38" s="79">
        <f>SUM(C38:G38)</f>
        <v>0</v>
      </c>
      <c r="I38" s="80"/>
      <c r="J38" s="81"/>
      <c r="K38" s="82">
        <f>K27</f>
        <v>44043</v>
      </c>
      <c r="L38" s="78"/>
      <c r="M38" s="83">
        <f>M16-M27</f>
        <v>1000000</v>
      </c>
      <c r="N38" s="84"/>
      <c r="O38" s="84"/>
      <c r="P38" s="79">
        <f>P16-P27</f>
        <v>100000</v>
      </c>
      <c r="Q38" s="80"/>
      <c r="R38" s="79">
        <f>SUM(M38:Q38)</f>
        <v>1100000</v>
      </c>
      <c r="S38" s="80"/>
      <c r="T38" s="85"/>
    </row>
    <row r="39" spans="1:20">
      <c r="A39" s="69">
        <f>A28</f>
        <v>43890</v>
      </c>
      <c r="B39" s="70"/>
      <c r="C39" s="66">
        <f t="shared" ref="C39:C43" si="27">C17-C28</f>
        <v>0</v>
      </c>
      <c r="D39" s="67"/>
      <c r="E39" s="67"/>
      <c r="F39" s="66">
        <f t="shared" ref="F39:F43" si="28">F17-F28</f>
        <v>0</v>
      </c>
      <c r="G39" s="67"/>
      <c r="H39" s="66">
        <f>SUM(C39:G39)</f>
        <v>0</v>
      </c>
      <c r="I39" s="67"/>
      <c r="J39" s="71"/>
      <c r="K39" s="72">
        <f t="shared" ref="K39:K43" si="29">K28</f>
        <v>44074</v>
      </c>
      <c r="L39" s="70"/>
      <c r="M39" s="73">
        <f t="shared" ref="M39:M43" si="30">M17-M28</f>
        <v>0</v>
      </c>
      <c r="N39" s="74"/>
      <c r="O39" s="74"/>
      <c r="P39" s="66">
        <f t="shared" ref="P39:P43" si="31">P17-P28</f>
        <v>0</v>
      </c>
      <c r="Q39" s="67"/>
      <c r="R39" s="66">
        <f>SUM(M39:Q39)</f>
        <v>0</v>
      </c>
      <c r="S39" s="67"/>
      <c r="T39" s="68"/>
    </row>
    <row r="40" spans="1:20">
      <c r="A40" s="69">
        <f t="shared" ref="A40:A43" si="32">A29</f>
        <v>43921</v>
      </c>
      <c r="B40" s="70"/>
      <c r="C40" s="66">
        <f t="shared" si="27"/>
        <v>0</v>
      </c>
      <c r="D40" s="67"/>
      <c r="E40" s="67"/>
      <c r="F40" s="66">
        <f t="shared" si="28"/>
        <v>0</v>
      </c>
      <c r="G40" s="67"/>
      <c r="H40" s="66">
        <f t="shared" ref="H40:H43" si="33">SUM(C40:G40)</f>
        <v>0</v>
      </c>
      <c r="I40" s="67"/>
      <c r="J40" s="71"/>
      <c r="K40" s="72">
        <f t="shared" si="29"/>
        <v>44104</v>
      </c>
      <c r="L40" s="70"/>
      <c r="M40" s="73">
        <f t="shared" si="30"/>
        <v>0</v>
      </c>
      <c r="N40" s="74"/>
      <c r="O40" s="74"/>
      <c r="P40" s="66">
        <f t="shared" si="31"/>
        <v>0</v>
      </c>
      <c r="Q40" s="67"/>
      <c r="R40" s="66">
        <f t="shared" ref="R40:R43" si="34">SUM(M40:Q40)</f>
        <v>0</v>
      </c>
      <c r="S40" s="67"/>
      <c r="T40" s="68"/>
    </row>
    <row r="41" spans="1:20">
      <c r="A41" s="69">
        <f t="shared" si="32"/>
        <v>43951</v>
      </c>
      <c r="B41" s="70"/>
      <c r="C41" s="66">
        <f t="shared" si="27"/>
        <v>0</v>
      </c>
      <c r="D41" s="67"/>
      <c r="E41" s="67"/>
      <c r="F41" s="66">
        <f t="shared" si="28"/>
        <v>0</v>
      </c>
      <c r="G41" s="67"/>
      <c r="H41" s="66">
        <f t="shared" si="33"/>
        <v>0</v>
      </c>
      <c r="I41" s="67"/>
      <c r="J41" s="71"/>
      <c r="K41" s="72">
        <f t="shared" si="29"/>
        <v>44135</v>
      </c>
      <c r="L41" s="70"/>
      <c r="M41" s="73">
        <f t="shared" si="30"/>
        <v>0</v>
      </c>
      <c r="N41" s="74"/>
      <c r="O41" s="74"/>
      <c r="P41" s="66">
        <f t="shared" si="31"/>
        <v>0</v>
      </c>
      <c r="Q41" s="67"/>
      <c r="R41" s="66">
        <f t="shared" si="34"/>
        <v>0</v>
      </c>
      <c r="S41" s="67"/>
      <c r="T41" s="68"/>
    </row>
    <row r="42" spans="1:20">
      <c r="A42" s="69">
        <f t="shared" si="32"/>
        <v>43982</v>
      </c>
      <c r="B42" s="70"/>
      <c r="C42" s="66">
        <f t="shared" si="27"/>
        <v>1000000</v>
      </c>
      <c r="D42" s="67"/>
      <c r="E42" s="67"/>
      <c r="F42" s="66">
        <f t="shared" si="28"/>
        <v>100000</v>
      </c>
      <c r="G42" s="67"/>
      <c r="H42" s="66">
        <f t="shared" si="33"/>
        <v>1100000</v>
      </c>
      <c r="I42" s="67"/>
      <c r="J42" s="71"/>
      <c r="K42" s="72">
        <f t="shared" si="29"/>
        <v>44165</v>
      </c>
      <c r="L42" s="70"/>
      <c r="M42" s="73">
        <f t="shared" si="30"/>
        <v>0</v>
      </c>
      <c r="N42" s="74"/>
      <c r="O42" s="74"/>
      <c r="P42" s="66">
        <f t="shared" si="31"/>
        <v>0</v>
      </c>
      <c r="Q42" s="67"/>
      <c r="R42" s="66">
        <f t="shared" si="34"/>
        <v>0</v>
      </c>
      <c r="S42" s="67"/>
      <c r="T42" s="68"/>
    </row>
    <row r="43" spans="1:20" ht="17.25" thickBot="1">
      <c r="A43" s="60">
        <f t="shared" si="32"/>
        <v>44012</v>
      </c>
      <c r="B43" s="61"/>
      <c r="C43" s="56">
        <f t="shared" si="27"/>
        <v>1000000</v>
      </c>
      <c r="D43" s="57"/>
      <c r="E43" s="57"/>
      <c r="F43" s="56">
        <f t="shared" si="28"/>
        <v>100000</v>
      </c>
      <c r="G43" s="57"/>
      <c r="H43" s="56">
        <f t="shared" si="33"/>
        <v>1100000</v>
      </c>
      <c r="I43" s="57"/>
      <c r="J43" s="62"/>
      <c r="K43" s="63">
        <f t="shared" si="29"/>
        <v>44196</v>
      </c>
      <c r="L43" s="61"/>
      <c r="M43" s="64">
        <f t="shared" si="30"/>
        <v>0</v>
      </c>
      <c r="N43" s="65"/>
      <c r="O43" s="65"/>
      <c r="P43" s="56">
        <f t="shared" si="31"/>
        <v>0</v>
      </c>
      <c r="Q43" s="57"/>
      <c r="R43" s="56">
        <f t="shared" si="34"/>
        <v>0</v>
      </c>
      <c r="S43" s="57"/>
      <c r="T43" s="58"/>
    </row>
    <row r="44" spans="1:20" ht="17.25" thickTop="1">
      <c r="A44" s="59" t="str">
        <f>A33</f>
        <v>상반기 소계</v>
      </c>
      <c r="B44" s="47"/>
      <c r="C44" s="48">
        <f t="shared" ref="C44" si="35">SUM(C38:E43)</f>
        <v>2000000</v>
      </c>
      <c r="D44" s="49"/>
      <c r="E44" s="49"/>
      <c r="F44" s="50">
        <f t="shared" ref="F44" si="36">SUM(F38:G43)</f>
        <v>200000</v>
      </c>
      <c r="G44" s="47"/>
      <c r="H44" s="48">
        <f t="shared" ref="H44" si="37">SUM(H38:J43)</f>
        <v>2200000</v>
      </c>
      <c r="I44" s="49"/>
      <c r="J44" s="49"/>
      <c r="K44" s="47" t="str">
        <f>K33</f>
        <v>하반기 소계</v>
      </c>
      <c r="L44" s="47"/>
      <c r="M44" s="48">
        <f t="shared" ref="M44" si="38">SUM(M38:O43)</f>
        <v>1000000</v>
      </c>
      <c r="N44" s="49"/>
      <c r="O44" s="49"/>
      <c r="P44" s="50">
        <f t="shared" ref="P44" si="39">SUM(P38:Q43)</f>
        <v>100000</v>
      </c>
      <c r="Q44" s="47"/>
      <c r="R44" s="48">
        <f t="shared" ref="R44" si="40">SUM(R38:T43)</f>
        <v>1100000</v>
      </c>
      <c r="S44" s="49"/>
      <c r="T44" s="51"/>
    </row>
    <row r="45" spans="1:20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47" t="s">
        <v>11</v>
      </c>
      <c r="L45" s="47"/>
      <c r="M45" s="48">
        <f>SUM(C44,M44)</f>
        <v>3000000</v>
      </c>
      <c r="N45" s="49"/>
      <c r="O45" s="49"/>
      <c r="P45" s="50">
        <f>SUM(F44,P44)</f>
        <v>300000</v>
      </c>
      <c r="Q45" s="47"/>
      <c r="R45" s="48">
        <f>SUM(H44,R44)</f>
        <v>3300000</v>
      </c>
      <c r="S45" s="49"/>
      <c r="T45" s="51"/>
    </row>
    <row r="46" spans="1:20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9"/>
      <c r="L46" s="9"/>
      <c r="M46" s="10"/>
      <c r="N46" s="11"/>
      <c r="O46" s="11"/>
      <c r="P46" s="12"/>
      <c r="Q46" s="9"/>
      <c r="R46" s="10"/>
      <c r="S46" s="11"/>
      <c r="T46" s="11"/>
    </row>
    <row r="47" spans="1:20" s="7" customFormat="1">
      <c r="A47" s="41" t="s">
        <v>25</v>
      </c>
      <c r="B47" s="41"/>
      <c r="C47" s="41"/>
      <c r="D47" s="41"/>
      <c r="E47" s="39"/>
      <c r="F47" s="40" t="str">
        <f>TEXT($W$4,"yyyy")&amp;"년 상반기"</f>
        <v>2020년 상반기</v>
      </c>
      <c r="G47" s="40"/>
      <c r="H47" s="40"/>
      <c r="I47" s="40"/>
      <c r="J47" s="40"/>
      <c r="K47" s="40" t="str">
        <f>TEXT($W$4,"yyyy")&amp;"년 하반기"</f>
        <v>2020년 하반기</v>
      </c>
      <c r="L47" s="40"/>
      <c r="M47" s="40"/>
      <c r="N47" s="40"/>
      <c r="O47" s="40"/>
      <c r="P47" s="40" t="str">
        <f>TEXT($W$4,"yyyy")&amp;"년 합계"</f>
        <v>2020년 합계</v>
      </c>
      <c r="Q47" s="40"/>
      <c r="R47" s="40"/>
      <c r="S47" s="40"/>
      <c r="T47" s="55"/>
    </row>
    <row r="48" spans="1:20" s="7" customFormat="1">
      <c r="A48" s="39" t="s">
        <v>24</v>
      </c>
      <c r="B48" s="40"/>
      <c r="C48" s="40"/>
      <c r="D48" s="40"/>
      <c r="E48" s="40"/>
      <c r="F48" s="52">
        <f>C44</f>
        <v>2000000</v>
      </c>
      <c r="G48" s="53"/>
      <c r="H48" s="53"/>
      <c r="I48" s="53"/>
      <c r="J48" s="54"/>
      <c r="K48" s="52">
        <f>M44</f>
        <v>1000000</v>
      </c>
      <c r="L48" s="53"/>
      <c r="M48" s="53"/>
      <c r="N48" s="53"/>
      <c r="O48" s="54"/>
      <c r="P48" s="52">
        <f>SUM(F48:O48)</f>
        <v>3000000</v>
      </c>
      <c r="Q48" s="53"/>
      <c r="R48" s="53"/>
      <c r="S48" s="53"/>
      <c r="T48" s="53"/>
    </row>
    <row r="49" spans="1:23" s="7" customFormat="1">
      <c r="B49" s="18"/>
      <c r="C49" s="19"/>
      <c r="D49" s="20"/>
      <c r="E49" s="20"/>
      <c r="L49" s="18"/>
      <c r="M49" s="19"/>
      <c r="N49" s="20"/>
      <c r="O49" s="20"/>
      <c r="P49" s="17"/>
      <c r="Q49" s="14"/>
      <c r="R49" s="15"/>
      <c r="S49" s="16"/>
      <c r="T49" s="16"/>
    </row>
    <row r="50" spans="1:23">
      <c r="A50" t="s">
        <v>22</v>
      </c>
    </row>
    <row r="51" spans="1:23">
      <c r="A51" t="s">
        <v>23</v>
      </c>
    </row>
    <row r="53" spans="1:23" ht="22.5" customHeight="1">
      <c r="A53" s="30" t="s">
        <v>16</v>
      </c>
      <c r="B53" s="7"/>
      <c r="C53" s="42" t="s">
        <v>19</v>
      </c>
      <c r="D53" s="42"/>
      <c r="E53" s="42"/>
      <c r="F53" s="42"/>
      <c r="G53" s="20" t="s">
        <v>67</v>
      </c>
      <c r="H53" s="43"/>
      <c r="I53" s="43"/>
      <c r="J53" s="43"/>
      <c r="K53" s="43"/>
      <c r="L53" s="43"/>
      <c r="M53" s="43"/>
      <c r="N53" s="43"/>
      <c r="O53" t="s">
        <v>20</v>
      </c>
    </row>
    <row r="54" spans="1:23" ht="22.5" customHeight="1">
      <c r="A54" s="7"/>
      <c r="B54" s="7"/>
      <c r="C54" s="42" t="s">
        <v>50</v>
      </c>
      <c r="D54" s="42"/>
      <c r="E54" s="42"/>
      <c r="F54" s="42"/>
      <c r="G54" s="20" t="s">
        <v>67</v>
      </c>
      <c r="H54" s="45"/>
      <c r="I54" s="45"/>
      <c r="J54" s="45"/>
      <c r="K54" s="45"/>
      <c r="L54" s="45"/>
      <c r="M54" s="45"/>
      <c r="N54" s="45"/>
      <c r="V54" s="35" t="e">
        <f>IF(10-MOD(MID(H54,1,1)*1+MID(H54,2,1)*3+MID(H54,3,1)*7+MID(H54,4,1)*1+MID(H54,5,1)*3+MID(H54,6,1)*7+MID(H54,7,1)*1+MID(H54,8,1)*3+INT((MID(H54,9,1)*5)/10)+MOD(MID(H54,9,1)*5,10),10)=10,0,10-MOD(MID(H54,1,1)*1+MID(H54,2,1)*3+MID(H54,3,1)*7+MID(H54,4,1)*1+MID(H54,5,1)*3+MID(H54,6,1)*7+MID(H54,7,1)*1+MID(H54,8,1)*3+INT((MID(H54,9,1)*5)/10)+MOD(MID(H54,9,1)*5,10),10))</f>
        <v>#VALUE!</v>
      </c>
      <c r="W54" s="34" t="e">
        <f>IF(VALUE(RIGHT(H54,1))=V54,"TRUE","FALSE")</f>
        <v>#VALUE!</v>
      </c>
    </row>
    <row r="55" spans="1:23" ht="22.5" customHeight="1">
      <c r="A55" s="7"/>
      <c r="B55" s="7"/>
      <c r="C55" s="38" t="s">
        <v>65</v>
      </c>
      <c r="D55" s="38"/>
      <c r="E55" s="38"/>
      <c r="F55" s="38"/>
      <c r="G55" s="20" t="s">
        <v>67</v>
      </c>
      <c r="H55" s="44"/>
      <c r="I55" s="44"/>
      <c r="J55" s="44"/>
      <c r="K55" s="44"/>
      <c r="L55" s="44"/>
      <c r="M55" s="44"/>
      <c r="N55" s="44"/>
      <c r="V55" s="34" t="e">
        <f>IF(MID(H54,4,1)="8","",IF(LEN(CLEAN(H55))=10,IF(AND(VALUE(MID(H55,4,1))&gt;=1,VALUE(MID(H55,4,1))&lt;=4),MOD(11-MOD(0*2+0*3+0*4+MID(H55,1,1)*5+MID(H55,2,1)*6+MID(H55,3,1)*7+MID(H55,4,1)*8+MID(H55,5,1)*9+MID(H55,6,1)*2+MID(H55,7,1)*3+MID(H55,8,1)*4+MID(H55,9,1)*5,11),10),IF(AND(VALUE(MID(H55,4,1))&gt;=5,VALUE(MID(H55,4,1))&lt;=8),MOD(11-MOD(0*2+0*3+0*4+MID(H55,1,1)*5+MID(H55,2,1)*6+MID(H55,3,1)*7+MID(H55,4,1)*8+MID(H55,5,1)*9+MID(H55,6,1)*2+MID(H55,7,1)*3+MID(H55,8,1)*4+MID(H55,9,1)*5,11),10),"오류")),IF(LEN(CLEAN(H55))=11,IF(AND(VALUE(MID(H55,5,1))&gt;=1,VALUE(MID(H55,5,1))&lt;=4),MOD(11-MOD(0*2+0*3+MID(H55,1,1)*4+MID(H55,2,1)*5+MID(H55,3,1)*6+MID(H55,4,1)*7+MID(H55,5,1)*8+MID(H55,6,1)*9+MID(H55,7,1)*2+MID(H55,8,1)*3+MID(H55,9,1)*4+MID(H55,10,1)*5,11),10),IF(AND(VALUE(MID(H55,5,1))&gt;=5,VALUE(MID(H55,5,1))&lt;=8),MOD(11-MOD(0*2+0*3+MID(H55,1,1)*4+MID(H55,2,1)*5+MID(H55,3,1)*6+MID(H55,4,1)*7+MID(H55,5,1)*8+MID(H55,6,1)*9+MID(H55,7,1)*2+MID(H55,8,1)*3+MID(H55,9,1)*4+MID(H55,10,1)*5,11),10),"오류")),IF(LEN(CLEAN(H55))=12,IF(AND(VALUE(MID(H55,6,1))&gt;=1,VALUE(MID(H55,6,1))&lt;=4),MOD(11-MOD(0*2+MID(H55,1,1)*3+MID(H55,2,1)*4+MID(H55,3,1)*5+MID(H55,4,1)*6+MID(H55,5,1)*7+MID(H55,6,1)*8+MID(H55,7,1)*9+MID(H55,8,1)*2+MID(H55,9,1)*3+MID(H55,10,1)*4+MID(H55,11,1)*5,11),10),IF(AND(VALUE(MID(H55,7,1))&gt;=5,VALUE(MID(H55,7,1))&lt;=8),MOD(11-MOD(0*2+MID(H55,1,1)*3+MID(H55,2,1)*4+MID(H55,3,1)*5+MID(H55,4,1)*6+MID(H55,5,1)*7+MID(H55,6,1)*8+MID(H55,7,1)*9+MID(H55,8,1)*2+MID(H55,9,1)*3+MID(H55,10,1)*4+MID(H55,11,1)*5,11),10),"오류")),IF(AND(VALUE(MID(H55,7,1))&gt;=1,VALUE(MID(H55,7,1))&lt;=4),MOD(11-MOD(MID(H55,1,1)*2+MID(H55,2,1)*3+MID(H55,3,1)*4+MID(H55,4,1)*5+MID(H55,5,1)*6+MID(H55,6,1)*7+MID(H55,7,1)*8+MID(H55,8,1)*9+MID(H55,9,1)*2+MID(H55,10,1)*3+MID(H55,11,1)*4+MID(H55,12,1)*5,11),10),IF(AND(VALUE(MID(H55,7,1))&gt;=5,VALUE(MID(H55,7,1))&lt;=8),IF(LEN(CLEAN(H55))=12,MOD(MOD(11-MOD(0*2+MID(H55,1,1)*3+MID(H55,2,1)*4+MID(H55,3,1)*5+MID(H55,4,1)*6+MID(H55,5,1)*7+MID(H55,6,1)*8+MID(H55,7,1)*9+MID(H55,8,1)*2+MID(H55,9,1)*3+MID(H55,10,1)*4+MID(H55,11,1)*5,11),10)+2,10),MOD(MOD(11-MOD(MID(H55,1,1)*2+MID(H55,2,1)*3+MID(H55,3,1)*4+MID(H55,4,1)*5+MID(H55,5,1)*6+MID(H55,6,1)*7+MID(H55,7,1)*8+MID(H55,8,1)*9+MID(H55,9,1)*2+MID(H55,10,1)*3+MID(H55,11,1)*4+MID(H55,12,1)*5,11),10)+2,10))))))))</f>
        <v>#VALUE!</v>
      </c>
      <c r="W55" s="34" t="e">
        <f>IF(VALUE(RIGHT(H55,1))=V55,"TRUE","FALSE")</f>
        <v>#VALUE!</v>
      </c>
    </row>
    <row r="56" spans="1:23" ht="22.5" customHeight="1">
      <c r="A56" s="7"/>
      <c r="B56" s="7"/>
      <c r="C56" s="38" t="s">
        <v>17</v>
      </c>
      <c r="D56" s="38"/>
      <c r="E56" s="38"/>
      <c r="F56" s="38"/>
      <c r="G56" s="20" t="s">
        <v>67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V56" s="34" t="str">
        <f>IF(MID(H54,4,1)="8",IF(10=10-MOD((MID(H55,1,1)*1+MID(H55,2,1)*2+MID(H55,3,1)*1+MID(H55,4,1)*2+MID(H55,5,1)*1+MID(H55,6,1)*2+MID(H55,7,1)*1+MID(H55,8,1)*2+MID(H55,9,1)*1+MID(H55,10,1)*2+MID(H55,11,1)*1+MID(H55,12,1)*2),10),0,10-MOD((MID(H55,1,1)*1+MID(H55,2,1)*2+MID(H55,3,1)*1+MID(H55,4,1)*2+MID(H55,5,1)*1+MID(H55,6,1)*2+MID(H55,7,1)*1+MID(H55,8,1)*2+MID(H55,9,1)*1+MID(H55,10,1)*2+MID(H55,11,1)*1+MID(H55,12,1)*2),10)),"")</f>
        <v/>
      </c>
      <c r="W56" s="34" t="e">
        <f>IF(VALUE(RIGHT(H55,1))=V56,"TRUE","FALSE")</f>
        <v>#VALUE!</v>
      </c>
    </row>
    <row r="57" spans="1:23" ht="22.5" customHeight="1">
      <c r="A57" s="7"/>
      <c r="B57" s="7"/>
      <c r="C57" s="38" t="s">
        <v>18</v>
      </c>
      <c r="D57" s="38"/>
      <c r="E57" s="38"/>
      <c r="F57" s="38"/>
      <c r="G57" s="20" t="s">
        <v>67</v>
      </c>
      <c r="H57" s="37"/>
      <c r="I57" s="37"/>
      <c r="J57" s="37"/>
      <c r="K57" s="37"/>
      <c r="L57" s="37"/>
      <c r="M57" s="46" t="s">
        <v>66</v>
      </c>
      <c r="N57" s="46"/>
      <c r="O57" s="36"/>
      <c r="P57" s="36"/>
      <c r="Q57" s="36"/>
      <c r="R57" s="36"/>
      <c r="S57" s="36"/>
      <c r="T57" s="36"/>
    </row>
    <row r="58" spans="1:23">
      <c r="A58" s="7"/>
      <c r="B58" s="7"/>
      <c r="C58" s="7"/>
      <c r="D58" s="7"/>
      <c r="E58" s="7"/>
      <c r="F58" s="7"/>
      <c r="G58" s="7"/>
    </row>
    <row r="59" spans="1:23" ht="22.5" customHeight="1">
      <c r="A59" s="30" t="s">
        <v>21</v>
      </c>
      <c r="B59" s="7"/>
      <c r="C59" s="42" t="s">
        <v>19</v>
      </c>
      <c r="D59" s="42"/>
      <c r="E59" s="42"/>
      <c r="F59" s="42"/>
      <c r="G59" s="20" t="s">
        <v>67</v>
      </c>
      <c r="H59" s="43"/>
      <c r="I59" s="43"/>
      <c r="J59" s="43"/>
      <c r="K59" s="43"/>
      <c r="L59" s="43"/>
      <c r="M59" s="43"/>
      <c r="N59" s="43"/>
      <c r="O59" t="s">
        <v>20</v>
      </c>
    </row>
    <row r="60" spans="1:23" ht="22.5" customHeight="1">
      <c r="A60" s="7"/>
      <c r="B60" s="7"/>
      <c r="C60" s="42" t="s">
        <v>50</v>
      </c>
      <c r="D60" s="42"/>
      <c r="E60" s="42"/>
      <c r="F60" s="42"/>
      <c r="G60" s="20" t="s">
        <v>67</v>
      </c>
      <c r="H60" s="45"/>
      <c r="I60" s="45"/>
      <c r="J60" s="45"/>
      <c r="K60" s="45"/>
      <c r="L60" s="45"/>
      <c r="M60" s="45"/>
      <c r="N60" s="45"/>
      <c r="V60" s="35" t="e">
        <f>IF(10-MOD(MID(H60,1,1)*1+MID(H60,2,1)*3+MID(H60,3,1)*7+MID(H60,4,1)*1+MID(H60,5,1)*3+MID(H60,6,1)*7+MID(H60,7,1)*1+MID(H60,8,1)*3+INT((MID(H60,9,1)*5)/10)+MOD(MID(H60,9,1)*5,10),10)=10,0,10-MOD(MID(H60,1,1)*1+MID(H60,2,1)*3+MID(H60,3,1)*7+MID(H60,4,1)*1+MID(H60,5,1)*3+MID(H60,6,1)*7+MID(H60,7,1)*1+MID(H60,8,1)*3+INT((MID(H60,9,1)*5)/10)+MOD(MID(H60,9,1)*5,10),10))</f>
        <v>#VALUE!</v>
      </c>
      <c r="W60" s="34" t="e">
        <f>IF(VALUE(RIGHT(H60,1))=V60,"TRUE","FALSE")</f>
        <v>#VALUE!</v>
      </c>
    </row>
    <row r="61" spans="1:23" ht="22.5" customHeight="1">
      <c r="A61" s="7"/>
      <c r="B61" s="7"/>
      <c r="C61" s="38" t="s">
        <v>65</v>
      </c>
      <c r="D61" s="38"/>
      <c r="E61" s="38"/>
      <c r="F61" s="38"/>
      <c r="G61" s="20" t="s">
        <v>67</v>
      </c>
      <c r="H61" s="44"/>
      <c r="I61" s="44"/>
      <c r="J61" s="44"/>
      <c r="K61" s="44"/>
      <c r="L61" s="44"/>
      <c r="M61" s="44"/>
      <c r="N61" s="44"/>
      <c r="V61" s="34" t="e">
        <f>IF(MID(H60,4,1)="8","",IF(LEN(CLEAN(H61))=10,IF(AND(VALUE(MID(H61,4,1))&gt;=1,VALUE(MID(H61,4,1))&lt;=4),MOD(11-MOD(0*2+0*3+0*4+MID(H61,1,1)*5+MID(H61,2,1)*6+MID(H61,3,1)*7+MID(H61,4,1)*8+MID(H61,5,1)*9+MID(H61,6,1)*2+MID(H61,7,1)*3+MID(H61,8,1)*4+MID(H61,9,1)*5,11),10),IF(AND(VALUE(MID(H61,4,1))&gt;=5,VALUE(MID(H61,4,1))&lt;=8),MOD(11-MOD(0*2+0*3+0*4+MID(H61,1,1)*5+MID(H61,2,1)*6+MID(H61,3,1)*7+MID(H61,4,1)*8+MID(H61,5,1)*9+MID(H61,6,1)*2+MID(H61,7,1)*3+MID(H61,8,1)*4+MID(H61,9,1)*5,11),10),"오류")),IF(LEN(CLEAN(H61))=11,IF(AND(VALUE(MID(H61,5,1))&gt;=1,VALUE(MID(H61,5,1))&lt;=4),MOD(11-MOD(0*2+0*3+MID(H61,1,1)*4+MID(H61,2,1)*5+MID(H61,3,1)*6+MID(H61,4,1)*7+MID(H61,5,1)*8+MID(H61,6,1)*9+MID(H61,7,1)*2+MID(H61,8,1)*3+MID(H61,9,1)*4+MID(H61,10,1)*5,11),10),IF(AND(VALUE(MID(H61,5,1))&gt;=5,VALUE(MID(H61,5,1))&lt;=8),MOD(11-MOD(0*2+0*3+MID(H61,1,1)*4+MID(H61,2,1)*5+MID(H61,3,1)*6+MID(H61,4,1)*7+MID(H61,5,1)*8+MID(H61,6,1)*9+MID(H61,7,1)*2+MID(H61,8,1)*3+MID(H61,9,1)*4+MID(H61,10,1)*5,11),10),"오류")),IF(LEN(CLEAN(H61))=12,IF(AND(VALUE(MID(H61,6,1))&gt;=1,VALUE(MID(H61,6,1))&lt;=4),MOD(11-MOD(0*2+MID(H61,1,1)*3+MID(H61,2,1)*4+MID(H61,3,1)*5+MID(H61,4,1)*6+MID(H61,5,1)*7+MID(H61,6,1)*8+MID(H61,7,1)*9+MID(H61,8,1)*2+MID(H61,9,1)*3+MID(H61,10,1)*4+MID(H61,11,1)*5,11),10),IF(AND(VALUE(MID(H61,7,1))&gt;=5,VALUE(MID(H61,7,1))&lt;=8),MOD(11-MOD(0*2+MID(H61,1,1)*3+MID(H61,2,1)*4+MID(H61,3,1)*5+MID(H61,4,1)*6+MID(H61,5,1)*7+MID(H61,6,1)*8+MID(H61,7,1)*9+MID(H61,8,1)*2+MID(H61,9,1)*3+MID(H61,10,1)*4+MID(H61,11,1)*5,11),10),"오류")),IF(AND(VALUE(MID(H61,7,1))&gt;=1,VALUE(MID(H61,7,1))&lt;=4),MOD(11-MOD(MID(H61,1,1)*2+MID(H61,2,1)*3+MID(H61,3,1)*4+MID(H61,4,1)*5+MID(H61,5,1)*6+MID(H61,6,1)*7+MID(H61,7,1)*8+MID(H61,8,1)*9+MID(H61,9,1)*2+MID(H61,10,1)*3+MID(H61,11,1)*4+MID(H61,12,1)*5,11),10),IF(AND(VALUE(MID(H61,7,1))&gt;=5,VALUE(MID(H61,7,1))&lt;=8),IF(LEN(CLEAN(H61))=12,MOD(MOD(11-MOD(0*2+MID(H61,1,1)*3+MID(H61,2,1)*4+MID(H61,3,1)*5+MID(H61,4,1)*6+MID(H61,5,1)*7+MID(H61,6,1)*8+MID(H61,7,1)*9+MID(H61,8,1)*2+MID(H61,9,1)*3+MID(H61,10,1)*4+MID(H61,11,1)*5,11),10)+2,10),MOD(MOD(11-MOD(MID(H61,1,1)*2+MID(H61,2,1)*3+MID(H61,3,1)*4+MID(H61,4,1)*5+MID(H61,5,1)*6+MID(H61,6,1)*7+MID(H61,7,1)*8+MID(H61,8,1)*9+MID(H61,9,1)*2+MID(H61,10,1)*3+MID(H61,11,1)*4+MID(H61,12,1)*5,11),10)+2,10))))))))</f>
        <v>#VALUE!</v>
      </c>
      <c r="W61" s="34" t="e">
        <f>IF(VALUE(RIGHT(H61,1))=V61,"TRUE","FALSE")</f>
        <v>#VALUE!</v>
      </c>
    </row>
    <row r="62" spans="1:23" ht="22.5" customHeight="1">
      <c r="A62" s="7"/>
      <c r="B62" s="7"/>
      <c r="C62" s="38" t="s">
        <v>17</v>
      </c>
      <c r="D62" s="38"/>
      <c r="E62" s="38"/>
      <c r="F62" s="38"/>
      <c r="G62" s="20" t="s">
        <v>67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V62" s="34" t="str">
        <f>IF(MID(H60,4,1)="8",IF(10=10-MOD((MID(H61,1,1)*1+MID(H61,2,1)*2+MID(H61,3,1)*1+MID(H61,4,1)*2+MID(H61,5,1)*1+MID(H61,6,1)*2+MID(H61,7,1)*1+MID(H61,8,1)*2+MID(H61,9,1)*1+MID(H61,10,1)*2+MID(H61,11,1)*1+MID(H61,12,1)*2),10),0,10-MOD((MID(H61,1,1)*1+MID(H61,2,1)*2+MID(H61,3,1)*1+MID(H61,4,1)*2+MID(H61,5,1)*1+MID(H61,6,1)*2+MID(H61,7,1)*1+MID(H61,8,1)*2+MID(H61,9,1)*1+MID(H61,10,1)*2+MID(H61,11,1)*1+MID(H61,12,1)*2),10)),"")</f>
        <v/>
      </c>
      <c r="W62" s="34" t="e">
        <f>IF(VALUE(RIGHT(H61,1))=V62,"TRUE","FALSE")</f>
        <v>#VALUE!</v>
      </c>
    </row>
    <row r="63" spans="1:23" ht="22.5" customHeight="1">
      <c r="A63" s="7"/>
      <c r="B63" s="7"/>
      <c r="C63" s="38" t="s">
        <v>18</v>
      </c>
      <c r="D63" s="38"/>
      <c r="E63" s="38"/>
      <c r="F63" s="38"/>
      <c r="G63" s="20" t="s">
        <v>67</v>
      </c>
      <c r="H63" s="37"/>
      <c r="I63" s="37"/>
      <c r="J63" s="37"/>
      <c r="K63" s="37"/>
      <c r="L63" s="37"/>
      <c r="M63" s="46" t="s">
        <v>66</v>
      </c>
      <c r="N63" s="46"/>
      <c r="O63" s="36"/>
      <c r="P63" s="36"/>
      <c r="Q63" s="36"/>
      <c r="R63" s="36"/>
      <c r="S63" s="36"/>
      <c r="T63" s="36"/>
    </row>
    <row r="67" spans="1:9">
      <c r="A67" t="s">
        <v>59</v>
      </c>
    </row>
    <row r="68" spans="1:9">
      <c r="A68" s="1" t="s">
        <v>54</v>
      </c>
      <c r="B68" t="s">
        <v>60</v>
      </c>
    </row>
    <row r="69" spans="1:9">
      <c r="A69" s="1" t="s">
        <v>56</v>
      </c>
      <c r="B69" t="s">
        <v>57</v>
      </c>
    </row>
    <row r="70" spans="1:9">
      <c r="A70" s="1" t="s">
        <v>55</v>
      </c>
      <c r="B70" t="s">
        <v>58</v>
      </c>
    </row>
    <row r="71" spans="1:9">
      <c r="B71" s="29" t="s">
        <v>61</v>
      </c>
      <c r="I71" t="s">
        <v>62</v>
      </c>
    </row>
  </sheetData>
  <mergeCells count="249">
    <mergeCell ref="A21:B21"/>
    <mergeCell ref="A22:B22"/>
    <mergeCell ref="C15:E15"/>
    <mergeCell ref="F15:G15"/>
    <mergeCell ref="H15:J15"/>
    <mergeCell ref="K15:L15"/>
    <mergeCell ref="K19:L19"/>
    <mergeCell ref="K20:L20"/>
    <mergeCell ref="K21:L21"/>
    <mergeCell ref="K22:L22"/>
    <mergeCell ref="A15:B15"/>
    <mergeCell ref="A16:B16"/>
    <mergeCell ref="A17:B17"/>
    <mergeCell ref="A18:B18"/>
    <mergeCell ref="A19:B19"/>
    <mergeCell ref="A20:B20"/>
    <mergeCell ref="H16:J16"/>
    <mergeCell ref="C17:E17"/>
    <mergeCell ref="F17:G17"/>
    <mergeCell ref="K17:L17"/>
    <mergeCell ref="P19:Q19"/>
    <mergeCell ref="R19:T19"/>
    <mergeCell ref="B11:D11"/>
    <mergeCell ref="B9:D9"/>
    <mergeCell ref="B10:D10"/>
    <mergeCell ref="B12:D12"/>
    <mergeCell ref="F9:T9"/>
    <mergeCell ref="F10:I10"/>
    <mergeCell ref="J10:O10"/>
    <mergeCell ref="P15:Q15"/>
    <mergeCell ref="R15:T15"/>
    <mergeCell ref="P12:R12"/>
    <mergeCell ref="P17:Q17"/>
    <mergeCell ref="R17:T17"/>
    <mergeCell ref="M18:O18"/>
    <mergeCell ref="P18:Q18"/>
    <mergeCell ref="K18:L18"/>
    <mergeCell ref="M16:O16"/>
    <mergeCell ref="P16:Q16"/>
    <mergeCell ref="R16:T16"/>
    <mergeCell ref="M17:O17"/>
    <mergeCell ref="R18:T18"/>
    <mergeCell ref="F11:I11"/>
    <mergeCell ref="J11:O11"/>
    <mergeCell ref="F12:I12"/>
    <mergeCell ref="J12:K12"/>
    <mergeCell ref="L12:O12"/>
    <mergeCell ref="C18:E18"/>
    <mergeCell ref="F18:G18"/>
    <mergeCell ref="H18:J18"/>
    <mergeCell ref="C19:E19"/>
    <mergeCell ref="F19:G19"/>
    <mergeCell ref="H19:J19"/>
    <mergeCell ref="C16:E16"/>
    <mergeCell ref="F16:G16"/>
    <mergeCell ref="H17:J17"/>
    <mergeCell ref="M15:O15"/>
    <mergeCell ref="K16:L16"/>
    <mergeCell ref="M19:O19"/>
    <mergeCell ref="P22:Q22"/>
    <mergeCell ref="H22:J22"/>
    <mergeCell ref="C20:E20"/>
    <mergeCell ref="F20:G20"/>
    <mergeCell ref="H20:J20"/>
    <mergeCell ref="C21:E21"/>
    <mergeCell ref="F21:G21"/>
    <mergeCell ref="H21:J21"/>
    <mergeCell ref="R23:T23"/>
    <mergeCell ref="C22:E22"/>
    <mergeCell ref="F22:G22"/>
    <mergeCell ref="M22:O22"/>
    <mergeCell ref="R21:T21"/>
    <mergeCell ref="M20:O20"/>
    <mergeCell ref="P20:Q20"/>
    <mergeCell ref="R20:T20"/>
    <mergeCell ref="R22:T22"/>
    <mergeCell ref="M21:O21"/>
    <mergeCell ref="P21:Q21"/>
    <mergeCell ref="A26:B26"/>
    <mergeCell ref="C26:E26"/>
    <mergeCell ref="F26:G26"/>
    <mergeCell ref="H26:J26"/>
    <mergeCell ref="K26:L26"/>
    <mergeCell ref="M26:O26"/>
    <mergeCell ref="P26:Q26"/>
    <mergeCell ref="R26:T26"/>
    <mergeCell ref="K23:L23"/>
    <mergeCell ref="M23:O23"/>
    <mergeCell ref="P23:Q23"/>
    <mergeCell ref="P27:Q27"/>
    <mergeCell ref="R27:T27"/>
    <mergeCell ref="A28:B28"/>
    <mergeCell ref="C28:E28"/>
    <mergeCell ref="F28:G28"/>
    <mergeCell ref="H28:J28"/>
    <mergeCell ref="K28:L28"/>
    <mergeCell ref="M28:O28"/>
    <mergeCell ref="P28:Q28"/>
    <mergeCell ref="R28:T28"/>
    <mergeCell ref="A27:B27"/>
    <mergeCell ref="C27:E27"/>
    <mergeCell ref="F27:G27"/>
    <mergeCell ref="H27:J27"/>
    <mergeCell ref="K27:L27"/>
    <mergeCell ref="M27:O27"/>
    <mergeCell ref="P29:Q29"/>
    <mergeCell ref="R29:T29"/>
    <mergeCell ref="A30:B30"/>
    <mergeCell ref="C30:E30"/>
    <mergeCell ref="F30:G30"/>
    <mergeCell ref="H30:J30"/>
    <mergeCell ref="K30:L30"/>
    <mergeCell ref="M30:O30"/>
    <mergeCell ref="P30:Q30"/>
    <mergeCell ref="R30:T30"/>
    <mergeCell ref="A29:B29"/>
    <mergeCell ref="C29:E29"/>
    <mergeCell ref="F29:G29"/>
    <mergeCell ref="H29:J29"/>
    <mergeCell ref="K29:L29"/>
    <mergeCell ref="M29:O29"/>
    <mergeCell ref="P31:Q31"/>
    <mergeCell ref="R31:T31"/>
    <mergeCell ref="A32:B32"/>
    <mergeCell ref="C32:E32"/>
    <mergeCell ref="F32:G32"/>
    <mergeCell ref="H32:J32"/>
    <mergeCell ref="K32:L32"/>
    <mergeCell ref="M32:O32"/>
    <mergeCell ref="P32:Q32"/>
    <mergeCell ref="R32:T32"/>
    <mergeCell ref="A31:B31"/>
    <mergeCell ref="C31:E31"/>
    <mergeCell ref="F31:G31"/>
    <mergeCell ref="H31:J31"/>
    <mergeCell ref="K31:L31"/>
    <mergeCell ref="M31:O31"/>
    <mergeCell ref="P33:Q33"/>
    <mergeCell ref="R33:T33"/>
    <mergeCell ref="K34:L34"/>
    <mergeCell ref="M34:O34"/>
    <mergeCell ref="P34:Q34"/>
    <mergeCell ref="R34:T34"/>
    <mergeCell ref="A33:B33"/>
    <mergeCell ref="C33:E33"/>
    <mergeCell ref="F33:G33"/>
    <mergeCell ref="H33:J33"/>
    <mergeCell ref="K33:L33"/>
    <mergeCell ref="M33:O33"/>
    <mergeCell ref="P37:Q37"/>
    <mergeCell ref="R37:T37"/>
    <mergeCell ref="A38:B38"/>
    <mergeCell ref="C38:E38"/>
    <mergeCell ref="F38:G38"/>
    <mergeCell ref="H38:J38"/>
    <mergeCell ref="K38:L38"/>
    <mergeCell ref="M38:O38"/>
    <mergeCell ref="P38:Q38"/>
    <mergeCell ref="R38:T38"/>
    <mergeCell ref="A37:B37"/>
    <mergeCell ref="C37:E37"/>
    <mergeCell ref="F37:G37"/>
    <mergeCell ref="H37:J37"/>
    <mergeCell ref="K37:L37"/>
    <mergeCell ref="M37:O37"/>
    <mergeCell ref="P39:Q39"/>
    <mergeCell ref="R39:T39"/>
    <mergeCell ref="A40:B40"/>
    <mergeCell ref="C40:E40"/>
    <mergeCell ref="F40:G40"/>
    <mergeCell ref="H40:J40"/>
    <mergeCell ref="K40:L40"/>
    <mergeCell ref="M40:O40"/>
    <mergeCell ref="P40:Q40"/>
    <mergeCell ref="R40:T40"/>
    <mergeCell ref="A39:B39"/>
    <mergeCell ref="C39:E39"/>
    <mergeCell ref="F39:G39"/>
    <mergeCell ref="H39:J39"/>
    <mergeCell ref="K39:L39"/>
    <mergeCell ref="M39:O39"/>
    <mergeCell ref="P41:Q41"/>
    <mergeCell ref="R41:T41"/>
    <mergeCell ref="A42:B42"/>
    <mergeCell ref="C42:E42"/>
    <mergeCell ref="F42:G42"/>
    <mergeCell ref="H42:J42"/>
    <mergeCell ref="K42:L42"/>
    <mergeCell ref="M42:O42"/>
    <mergeCell ref="P42:Q42"/>
    <mergeCell ref="R42:T42"/>
    <mergeCell ref="A41:B41"/>
    <mergeCell ref="C41:E41"/>
    <mergeCell ref="F41:G41"/>
    <mergeCell ref="H41:J41"/>
    <mergeCell ref="K41:L41"/>
    <mergeCell ref="M41:O41"/>
    <mergeCell ref="P43:Q43"/>
    <mergeCell ref="R43:T43"/>
    <mergeCell ref="A44:B44"/>
    <mergeCell ref="C44:E44"/>
    <mergeCell ref="F44:G44"/>
    <mergeCell ref="H44:J44"/>
    <mergeCell ref="K44:L44"/>
    <mergeCell ref="M44:O44"/>
    <mergeCell ref="P44:Q44"/>
    <mergeCell ref="R44:T44"/>
    <mergeCell ref="A43:B43"/>
    <mergeCell ref="C43:E43"/>
    <mergeCell ref="F43:G43"/>
    <mergeCell ref="H43:J43"/>
    <mergeCell ref="K43:L43"/>
    <mergeCell ref="M43:O43"/>
    <mergeCell ref="M63:N63"/>
    <mergeCell ref="K45:L45"/>
    <mergeCell ref="M45:O45"/>
    <mergeCell ref="P45:Q45"/>
    <mergeCell ref="R45:T45"/>
    <mergeCell ref="C55:F55"/>
    <mergeCell ref="C53:F53"/>
    <mergeCell ref="F48:J48"/>
    <mergeCell ref="K47:O47"/>
    <mergeCell ref="K48:O48"/>
    <mergeCell ref="P47:T47"/>
    <mergeCell ref="P48:T48"/>
    <mergeCell ref="O63:T63"/>
    <mergeCell ref="H57:L57"/>
    <mergeCell ref="H63:L63"/>
    <mergeCell ref="C63:F63"/>
    <mergeCell ref="A48:E48"/>
    <mergeCell ref="A47:E47"/>
    <mergeCell ref="F47:J47"/>
    <mergeCell ref="C59:F59"/>
    <mergeCell ref="H59:N59"/>
    <mergeCell ref="C61:F61"/>
    <mergeCell ref="H61:N61"/>
    <mergeCell ref="C62:F62"/>
    <mergeCell ref="H62:T62"/>
    <mergeCell ref="C56:F56"/>
    <mergeCell ref="C57:F57"/>
    <mergeCell ref="H53:N53"/>
    <mergeCell ref="H55:N55"/>
    <mergeCell ref="H56:T56"/>
    <mergeCell ref="C54:F54"/>
    <mergeCell ref="C60:F60"/>
    <mergeCell ref="H54:N54"/>
    <mergeCell ref="H60:N60"/>
    <mergeCell ref="M57:N57"/>
    <mergeCell ref="O57:T57"/>
  </mergeCells>
  <phoneticPr fontId="2" type="noConversion"/>
  <conditionalFormatting sqref="W54">
    <cfRule type="cellIs" dxfId="4" priority="5" operator="equal">
      <formula>TRUE</formula>
    </cfRule>
  </conditionalFormatting>
  <conditionalFormatting sqref="W60">
    <cfRule type="cellIs" dxfId="3" priority="4" operator="equal">
      <formula>TRUE</formula>
    </cfRule>
  </conditionalFormatting>
  <conditionalFormatting sqref="W55:W56">
    <cfRule type="cellIs" dxfId="2" priority="3" operator="equal">
      <formula>TRUE</formula>
    </cfRule>
  </conditionalFormatting>
  <conditionalFormatting sqref="W61">
    <cfRule type="cellIs" dxfId="1" priority="2" operator="equal">
      <formula>TRUE</formula>
    </cfRule>
  </conditionalFormatting>
  <conditionalFormatting sqref="W62">
    <cfRule type="cellIs" dxfId="0" priority="1" operator="equal">
      <formula>TRUE</formula>
    </cfRule>
  </conditionalFormatting>
  <hyperlinks>
    <hyperlink ref="B71" r:id="rId1" xr:uid="{DDDC3806-D024-46A2-9DFA-05A2E1159F6D}"/>
  </hyperlinks>
  <pageMargins left="0.31496062992125984" right="0.31496062992125984" top="0.74803149606299213" bottom="0.74803149606299213" header="0.31496062992125984" footer="0.31496062992125984"/>
  <pageSetup paperSize="9" orientation="portrait" verticalDpi="0" r:id="rId2"/>
  <headerFooter>
    <oddFooter>&amp;R&amp;P/&amp;N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Group Box 1">
              <controlPr defaultSize="0" autoFill="0" autoPict="0">
                <anchor moveWithCells="1">
                  <from>
                    <xdr:col>22</xdr:col>
                    <xdr:colOff>228600</xdr:colOff>
                    <xdr:row>9</xdr:row>
                    <xdr:rowOff>28575</xdr:rowOff>
                  </from>
                  <to>
                    <xdr:col>25</xdr:col>
                    <xdr:colOff>561975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Option Button 2">
              <controlPr defaultSize="0" autoFill="0" autoLine="0" autoPict="0">
                <anchor moveWithCells="1">
                  <from>
                    <xdr:col>22</xdr:col>
                    <xdr:colOff>352425</xdr:colOff>
                    <xdr:row>9</xdr:row>
                    <xdr:rowOff>190500</xdr:rowOff>
                  </from>
                  <to>
                    <xdr:col>23</xdr:col>
                    <xdr:colOff>180975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Option Button 3">
              <controlPr defaultSize="0" autoFill="0" autoLine="0" autoPict="0">
                <anchor moveWithCells="1">
                  <from>
                    <xdr:col>23</xdr:col>
                    <xdr:colOff>314325</xdr:colOff>
                    <xdr:row>9</xdr:row>
                    <xdr:rowOff>190500</xdr:rowOff>
                  </from>
                  <to>
                    <xdr:col>25</xdr:col>
                    <xdr:colOff>428625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D656-A3B4-47B1-8B18-3353B14C9752}">
  <dimension ref="B2:C49"/>
  <sheetViews>
    <sheetView showGridLines="0" topLeftCell="A4" workbookViewId="0">
      <selection activeCell="C27" sqref="C27"/>
    </sheetView>
  </sheetViews>
  <sheetFormatPr defaultRowHeight="16.5"/>
  <cols>
    <col min="2" max="2" width="2.875" customWidth="1"/>
  </cols>
  <sheetData>
    <row r="2" spans="2:2" ht="20.25">
      <c r="B2" s="25" t="s">
        <v>26</v>
      </c>
    </row>
    <row r="4" spans="2:2">
      <c r="B4" t="s">
        <v>27</v>
      </c>
    </row>
    <row r="6" spans="2:2">
      <c r="B6" t="s">
        <v>28</v>
      </c>
    </row>
    <row r="8" spans="2:2">
      <c r="B8" t="s">
        <v>29</v>
      </c>
    </row>
    <row r="10" spans="2:2">
      <c r="B10" s="23" t="s">
        <v>30</v>
      </c>
    </row>
    <row r="13" spans="2:2" ht="20.25">
      <c r="B13" s="25" t="s">
        <v>31</v>
      </c>
    </row>
    <row r="15" spans="2:2">
      <c r="B15" t="s">
        <v>32</v>
      </c>
    </row>
    <row r="17" spans="2:3">
      <c r="B17" t="s">
        <v>33</v>
      </c>
    </row>
    <row r="19" spans="2:3">
      <c r="B19" s="24" t="s">
        <v>34</v>
      </c>
    </row>
    <row r="21" spans="2:3">
      <c r="C21" s="32" t="s">
        <v>35</v>
      </c>
    </row>
    <row r="23" spans="2:3">
      <c r="C23" s="32" t="s">
        <v>98</v>
      </c>
    </row>
    <row r="25" spans="2:3">
      <c r="C25" s="32" t="s">
        <v>36</v>
      </c>
    </row>
    <row r="27" spans="2:3">
      <c r="C27" s="33" t="s">
        <v>37</v>
      </c>
    </row>
    <row r="29" spans="2:3">
      <c r="C29" s="32" t="s">
        <v>137</v>
      </c>
    </row>
    <row r="31" spans="2:3">
      <c r="B31" t="s">
        <v>38</v>
      </c>
    </row>
    <row r="33" spans="2:3">
      <c r="C33" t="s">
        <v>39</v>
      </c>
    </row>
    <row r="35" spans="2:3">
      <c r="C35" t="s">
        <v>40</v>
      </c>
    </row>
    <row r="37" spans="2:3">
      <c r="B37" t="s">
        <v>41</v>
      </c>
    </row>
    <row r="39" spans="2:3">
      <c r="B39" t="s">
        <v>42</v>
      </c>
    </row>
    <row r="41" spans="2:3">
      <c r="C41" t="s">
        <v>43</v>
      </c>
    </row>
    <row r="43" spans="2:3">
      <c r="C43" t="s">
        <v>44</v>
      </c>
    </row>
    <row r="45" spans="2:3">
      <c r="C45" t="s">
        <v>45</v>
      </c>
    </row>
    <row r="47" spans="2:3">
      <c r="C47" t="s">
        <v>46</v>
      </c>
    </row>
    <row r="49" spans="3:3">
      <c r="C49" t="s">
        <v>47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4C65-716D-4B27-B90B-4836F838E43C}">
  <dimension ref="B2:J54"/>
  <sheetViews>
    <sheetView showGridLines="0" workbookViewId="0">
      <selection activeCell="F22" sqref="F22"/>
    </sheetView>
  </sheetViews>
  <sheetFormatPr defaultRowHeight="16.5"/>
  <cols>
    <col min="2" max="2" width="2.625" customWidth="1"/>
  </cols>
  <sheetData>
    <row r="2" spans="2:10">
      <c r="B2" t="s">
        <v>70</v>
      </c>
    </row>
    <row r="4" spans="2:10">
      <c r="B4" t="s">
        <v>71</v>
      </c>
    </row>
    <row r="5" spans="2:10">
      <c r="B5" t="s">
        <v>72</v>
      </c>
      <c r="J5" t="s">
        <v>73</v>
      </c>
    </row>
    <row r="8" spans="2:10">
      <c r="B8" t="s">
        <v>74</v>
      </c>
    </row>
    <row r="10" spans="2:10">
      <c r="B10" t="s">
        <v>71</v>
      </c>
    </row>
    <row r="12" spans="2:10">
      <c r="B12" t="s">
        <v>75</v>
      </c>
    </row>
    <row r="14" spans="2:10">
      <c r="C14" t="s">
        <v>76</v>
      </c>
    </row>
    <row r="15" spans="2:10">
      <c r="C15" t="s">
        <v>77</v>
      </c>
    </row>
    <row r="17" spans="2:3">
      <c r="B17" t="s">
        <v>78</v>
      </c>
    </row>
    <row r="18" spans="2:3">
      <c r="C18" t="s">
        <v>79</v>
      </c>
    </row>
    <row r="21" spans="2:3">
      <c r="B21" t="s">
        <v>80</v>
      </c>
    </row>
    <row r="23" spans="2:3">
      <c r="B23" t="s">
        <v>81</v>
      </c>
    </row>
    <row r="25" spans="2:3">
      <c r="B25" t="s">
        <v>82</v>
      </c>
    </row>
    <row r="27" spans="2:3">
      <c r="C27" t="s">
        <v>83</v>
      </c>
    </row>
    <row r="29" spans="2:3">
      <c r="C29" t="s">
        <v>84</v>
      </c>
    </row>
    <row r="31" spans="2:3">
      <c r="B31" t="s">
        <v>85</v>
      </c>
    </row>
    <row r="32" spans="2:3">
      <c r="C32" t="s">
        <v>86</v>
      </c>
    </row>
    <row r="34" spans="2:3">
      <c r="B34" t="s">
        <v>87</v>
      </c>
    </row>
    <row r="36" spans="2:3">
      <c r="C36" t="s">
        <v>88</v>
      </c>
    </row>
    <row r="38" spans="2:3">
      <c r="C38" t="s">
        <v>89</v>
      </c>
    </row>
    <row r="40" spans="2:3">
      <c r="C40" t="s">
        <v>90</v>
      </c>
    </row>
    <row r="42" spans="2:3">
      <c r="C42" t="s">
        <v>91</v>
      </c>
    </row>
    <row r="44" spans="2:3">
      <c r="B44" t="s">
        <v>92</v>
      </c>
    </row>
    <row r="46" spans="2:3">
      <c r="C46" t="s">
        <v>93</v>
      </c>
    </row>
    <row r="48" spans="2:3">
      <c r="C48" t="s">
        <v>94</v>
      </c>
    </row>
    <row r="50" spans="3:3">
      <c r="C50" t="s">
        <v>95</v>
      </c>
    </row>
    <row r="52" spans="3:3">
      <c r="C52" t="s">
        <v>96</v>
      </c>
    </row>
    <row r="54" spans="3:3">
      <c r="C54" t="s">
        <v>97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8CE4-A95B-45B0-ADF9-4A01D30BB64B}">
  <dimension ref="B2:N9"/>
  <sheetViews>
    <sheetView showGridLines="0" workbookViewId="0">
      <selection activeCell="F8" sqref="F8"/>
    </sheetView>
  </sheetViews>
  <sheetFormatPr defaultRowHeight="16.5"/>
  <sheetData>
    <row r="2" spans="2:14">
      <c r="B2" t="s">
        <v>99</v>
      </c>
      <c r="N2" t="s">
        <v>100</v>
      </c>
    </row>
    <row r="4" spans="2:14">
      <c r="B4" t="s">
        <v>101</v>
      </c>
    </row>
    <row r="6" spans="2:14">
      <c r="B6" t="s">
        <v>102</v>
      </c>
    </row>
    <row r="7" spans="2:14">
      <c r="B7" t="s">
        <v>103</v>
      </c>
    </row>
    <row r="9" spans="2:14">
      <c r="B9" s="30" t="s">
        <v>104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9ED8-70C5-4307-B08D-DA4C307EC41A}">
  <dimension ref="B2:D66"/>
  <sheetViews>
    <sheetView showGridLines="0" workbookViewId="0">
      <selection activeCell="E2" sqref="E2"/>
    </sheetView>
  </sheetViews>
  <sheetFormatPr defaultRowHeight="16.5"/>
  <cols>
    <col min="2" max="2" width="3.875" customWidth="1"/>
    <col min="3" max="3" width="2.375" customWidth="1"/>
  </cols>
  <sheetData>
    <row r="2" spans="2:3">
      <c r="B2" t="s">
        <v>105</v>
      </c>
    </row>
    <row r="4" spans="2:3">
      <c r="B4" t="s">
        <v>106</v>
      </c>
    </row>
    <row r="6" spans="2:3">
      <c r="B6" t="s">
        <v>107</v>
      </c>
    </row>
    <row r="8" spans="2:3">
      <c r="C8" t="s">
        <v>108</v>
      </c>
    </row>
    <row r="10" spans="2:3">
      <c r="C10" t="s">
        <v>109</v>
      </c>
    </row>
    <row r="12" spans="2:3">
      <c r="C12" t="s">
        <v>110</v>
      </c>
    </row>
    <row r="15" spans="2:3">
      <c r="B15" t="s">
        <v>111</v>
      </c>
    </row>
    <row r="17" spans="2:3">
      <c r="B17" t="s">
        <v>112</v>
      </c>
    </row>
    <row r="19" spans="2:3">
      <c r="C19" t="s">
        <v>113</v>
      </c>
    </row>
    <row r="21" spans="2:3">
      <c r="C21" t="s">
        <v>114</v>
      </c>
    </row>
    <row r="23" spans="2:3">
      <c r="C23" t="s">
        <v>115</v>
      </c>
    </row>
    <row r="25" spans="2:3">
      <c r="C25" t="s">
        <v>116</v>
      </c>
    </row>
    <row r="27" spans="2:3">
      <c r="B27" t="s">
        <v>117</v>
      </c>
    </row>
    <row r="29" spans="2:3">
      <c r="C29" t="s">
        <v>118</v>
      </c>
    </row>
    <row r="31" spans="2:3">
      <c r="C31" t="s">
        <v>119</v>
      </c>
    </row>
    <row r="33" spans="2:4">
      <c r="C33" t="s">
        <v>120</v>
      </c>
    </row>
    <row r="35" spans="2:4">
      <c r="B35" t="s">
        <v>121</v>
      </c>
    </row>
    <row r="37" spans="2:4">
      <c r="C37" t="s">
        <v>122</v>
      </c>
    </row>
    <row r="39" spans="2:4">
      <c r="D39" t="s">
        <v>123</v>
      </c>
    </row>
    <row r="41" spans="2:4">
      <c r="D41" t="s">
        <v>124</v>
      </c>
    </row>
    <row r="43" spans="2:4">
      <c r="C43" t="s">
        <v>125</v>
      </c>
    </row>
    <row r="45" spans="2:4">
      <c r="D45" t="s">
        <v>126</v>
      </c>
    </row>
    <row r="47" spans="2:4">
      <c r="D47" t="s">
        <v>127</v>
      </c>
    </row>
    <row r="49" spans="2:4">
      <c r="D49" t="s">
        <v>128</v>
      </c>
    </row>
    <row r="51" spans="2:4">
      <c r="D51" t="s">
        <v>129</v>
      </c>
    </row>
    <row r="54" spans="2:4">
      <c r="B54" t="s">
        <v>130</v>
      </c>
    </row>
    <row r="56" spans="2:4">
      <c r="C56" t="s">
        <v>131</v>
      </c>
    </row>
    <row r="58" spans="2:4">
      <c r="D58" t="s">
        <v>132</v>
      </c>
    </row>
    <row r="60" spans="2:4">
      <c r="D60" t="s">
        <v>133</v>
      </c>
    </row>
    <row r="62" spans="2:4">
      <c r="C62" t="s">
        <v>134</v>
      </c>
    </row>
    <row r="64" spans="2:4">
      <c r="D64" t="s">
        <v>135</v>
      </c>
    </row>
    <row r="66" spans="4:4">
      <c r="D66" t="s">
        <v>136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약정서</vt:lpstr>
      <vt:lpstr>세법</vt:lpstr>
      <vt:lpstr>소상공인</vt:lpstr>
      <vt:lpstr>별표14</vt:lpstr>
      <vt:lpstr>특수관계인</vt:lpstr>
      <vt:lpstr>약정서!Print_Area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2021-02-08T13:56:41Z</cp:lastPrinted>
  <dcterms:created xsi:type="dcterms:W3CDTF">2021-02-08T06:06:41Z</dcterms:created>
  <dcterms:modified xsi:type="dcterms:W3CDTF">2021-02-15T07:03:28Z</dcterms:modified>
</cp:coreProperties>
</file>