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12390" windowHeight="8550" activeTab="0"/>
  </bookViews>
  <sheets>
    <sheet name="Sheet1" sheetId="1" r:id="rId1"/>
  </sheets>
  <definedNames>
    <definedName name="_xlnm.Print_Area" localSheetId="0">'Sheet1'!$A$2:$I$123</definedName>
  </definedNames>
  <calcPr fullCalcOnLoad="1"/>
</workbook>
</file>

<file path=xl/sharedStrings.xml><?xml version="1.0" encoding="utf-8"?>
<sst xmlns="http://schemas.openxmlformats.org/spreadsheetml/2006/main" count="209" uniqueCount="203">
  <si>
    <t>비과세계(전+현)</t>
  </si>
  <si>
    <t>근로소득공제</t>
  </si>
  <si>
    <t>근로소득금액</t>
  </si>
  <si>
    <t>기본공제계</t>
  </si>
  <si>
    <t>추가공제계</t>
  </si>
  <si>
    <t>인적공제계</t>
  </si>
  <si>
    <t>일반의료비</t>
  </si>
  <si>
    <t>차감소득금액</t>
  </si>
  <si>
    <t>과세표준</t>
  </si>
  <si>
    <t>산출세액</t>
  </si>
  <si>
    <t>결정소득세</t>
  </si>
  <si>
    <t>결정주민세</t>
  </si>
  <si>
    <t>결정농특세</t>
  </si>
  <si>
    <t>차감소득세</t>
  </si>
  <si>
    <t>차감주민세</t>
  </si>
  <si>
    <t>차감농특세</t>
  </si>
  <si>
    <t>※비과세소득은 근로소득에 차감되어 있음</t>
  </si>
  <si>
    <t>전_연금보험료</t>
  </si>
  <si>
    <t>전_건강보험료</t>
  </si>
  <si>
    <t>전_고용보험료</t>
  </si>
  <si>
    <t>전_소득세납부액</t>
  </si>
  <si>
    <t>전_주민세납부액</t>
  </si>
  <si>
    <t>전_농특세납부액</t>
  </si>
  <si>
    <t>※비과세소득</t>
  </si>
  <si>
    <t>※투자조합농특세과표</t>
  </si>
  <si>
    <t>전근무지_소득계</t>
  </si>
  <si>
    <t>전근무지_비과세계</t>
  </si>
  <si>
    <t/>
  </si>
  <si>
    <t>(근로소득＋비과세소득)</t>
  </si>
  <si>
    <t>전액공제</t>
  </si>
  <si>
    <t>보험료공제</t>
  </si>
  <si>
    <t>의료비공제</t>
  </si>
  <si>
    <t>교육비공제</t>
  </si>
  <si>
    <t>차감세액</t>
  </si>
  <si>
    <t>결정세액</t>
  </si>
  <si>
    <t>세액공제</t>
  </si>
  <si>
    <t>공제신고</t>
  </si>
  <si>
    <t>연말정산</t>
  </si>
  <si>
    <t>공제한도</t>
  </si>
  <si>
    <t>연간총급여액＝</t>
  </si>
  <si>
    <t>한도초과분추가공제</t>
  </si>
  <si>
    <t>상여총액</t>
  </si>
  <si>
    <t>인정상여</t>
  </si>
  <si>
    <t>＝기본공제＋추가공제＋소수공제자추가공제</t>
  </si>
  <si>
    <t>배우자</t>
  </si>
  <si>
    <t>부양가족</t>
  </si>
  <si>
    <t>보장성보험료</t>
  </si>
  <si>
    <t>주택자금공제</t>
  </si>
  <si>
    <t>원리금상환</t>
  </si>
  <si>
    <t>기부금공제</t>
  </si>
  <si>
    <t>전액공제기부금</t>
  </si>
  <si>
    <t>특례기부금</t>
  </si>
  <si>
    <t>지정기부금</t>
  </si>
  <si>
    <t>연금저축공제</t>
  </si>
  <si>
    <t>근로세액공제</t>
  </si>
  <si>
    <t>주택차입이자세액공제</t>
  </si>
  <si>
    <t>외국납부세액공제</t>
  </si>
  <si>
    <t>-투자조합제외과세표준</t>
  </si>
  <si>
    <t>-투자조합제외산출세액</t>
  </si>
  <si>
    <t>전_급여총액</t>
  </si>
  <si>
    <t>전_상여총액</t>
  </si>
  <si>
    <t>전_인정상여</t>
  </si>
  <si>
    <t>전_국외비과세</t>
  </si>
  <si>
    <t>전_생산직비과세</t>
  </si>
  <si>
    <t>전_기타비과세</t>
  </si>
  <si>
    <t>국외비과세(전+현)</t>
  </si>
  <si>
    <t>생산직비과세(전+현)</t>
  </si>
  <si>
    <t>기타비과세(전+현)</t>
  </si>
  <si>
    <t>주택마련저축</t>
  </si>
  <si>
    <t>※종(전)근무지 원천징수내역</t>
  </si>
  <si>
    <t>장애인</t>
  </si>
  <si>
    <t>본인교육비</t>
  </si>
  <si>
    <t>결혼</t>
  </si>
  <si>
    <t>장례</t>
  </si>
  <si>
    <t>이사</t>
  </si>
  <si>
    <t>근로소득금액－인적공제－연금보험료공제－특별공제</t>
  </si>
  <si>
    <t>차감소득금액－기타소득공제</t>
  </si>
  <si>
    <t>산출세액－세액공제</t>
  </si>
  <si>
    <t>결정세액－기납세액</t>
  </si>
  <si>
    <t>급여총액</t>
  </si>
  <si>
    <t>전_노인장기요양보험료</t>
  </si>
  <si>
    <r>
      <t>근로소득</t>
    </r>
    <r>
      <rPr>
        <b/>
        <sz val="11"/>
        <rFont val="Arial"/>
        <family val="2"/>
      </rPr>
      <t>(</t>
    </r>
    <r>
      <rPr>
        <b/>
        <sz val="11"/>
        <rFont val="돋움"/>
        <family val="3"/>
      </rPr>
      <t>＝총급여액</t>
    </r>
    <r>
      <rPr>
        <b/>
        <sz val="11"/>
        <rFont val="Arial"/>
        <family val="2"/>
      </rPr>
      <t>)</t>
    </r>
  </si>
  <si>
    <r>
      <t>본</t>
    </r>
    <r>
      <rPr>
        <sz val="11"/>
        <color indexed="8"/>
        <rFont val="Arial"/>
        <family val="2"/>
      </rPr>
      <t xml:space="preserve">    </t>
    </r>
    <r>
      <rPr>
        <sz val="11"/>
        <color indexed="8"/>
        <rFont val="돋움"/>
        <family val="3"/>
      </rPr>
      <t>인</t>
    </r>
  </si>
  <si>
    <r>
      <t>경로우대</t>
    </r>
    <r>
      <rPr>
        <sz val="11"/>
        <color indexed="8"/>
        <rFont val="Arial"/>
        <family val="2"/>
      </rPr>
      <t xml:space="preserve"> (70</t>
    </r>
    <r>
      <rPr>
        <sz val="11"/>
        <color indexed="8"/>
        <rFont val="돋움"/>
        <family val="3"/>
      </rPr>
      <t>세이상</t>
    </r>
    <r>
      <rPr>
        <sz val="11"/>
        <color indexed="8"/>
        <rFont val="Arial"/>
        <family val="2"/>
      </rPr>
      <t>)</t>
    </r>
  </si>
  <si>
    <r>
      <t>경로우대</t>
    </r>
    <r>
      <rPr>
        <sz val="11"/>
        <color indexed="8"/>
        <rFont val="Arial"/>
        <family val="2"/>
      </rPr>
      <t xml:space="preserve"> (65~70</t>
    </r>
    <r>
      <rPr>
        <sz val="11"/>
        <color indexed="8"/>
        <rFont val="돋움"/>
        <family val="3"/>
      </rPr>
      <t>세미만</t>
    </r>
    <r>
      <rPr>
        <sz val="11"/>
        <color indexed="8"/>
        <rFont val="Arial"/>
        <family val="2"/>
      </rPr>
      <t>)</t>
    </r>
  </si>
  <si>
    <r>
      <t xml:space="preserve">부녀자세대주
</t>
    </r>
    <r>
      <rPr>
        <sz val="11"/>
        <color indexed="8"/>
        <rFont val="Arial"/>
        <family val="2"/>
      </rPr>
      <t>(</t>
    </r>
    <r>
      <rPr>
        <sz val="11"/>
        <color indexed="8"/>
        <rFont val="돋움"/>
        <family val="3"/>
      </rPr>
      <t>여성근로자</t>
    </r>
    <r>
      <rPr>
        <sz val="11"/>
        <color indexed="8"/>
        <rFont val="Arial"/>
        <family val="2"/>
      </rPr>
      <t>)</t>
    </r>
  </si>
  <si>
    <r>
      <t xml:space="preserve">자녀양육비
</t>
    </r>
    <r>
      <rPr>
        <sz val="11"/>
        <color indexed="8"/>
        <rFont val="Arial"/>
        <family val="2"/>
      </rPr>
      <t>(6</t>
    </r>
    <r>
      <rPr>
        <sz val="11"/>
        <color indexed="8"/>
        <rFont val="돋움"/>
        <family val="3"/>
      </rPr>
      <t>세이하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자녀</t>
    </r>
    <r>
      <rPr>
        <sz val="11"/>
        <color indexed="8"/>
        <rFont val="Arial"/>
        <family val="2"/>
      </rPr>
      <t>)</t>
    </r>
  </si>
  <si>
    <r>
      <t>출산</t>
    </r>
    <r>
      <rPr>
        <sz val="11"/>
        <color indexed="8"/>
        <rFont val="Arial"/>
        <family val="2"/>
      </rPr>
      <t xml:space="preserve"> ·</t>
    </r>
    <r>
      <rPr>
        <sz val="11"/>
        <color indexed="8"/>
        <rFont val="돋움"/>
        <family val="3"/>
      </rPr>
      <t>입양</t>
    </r>
  </si>
  <si>
    <t>다자녀추가공제</t>
  </si>
  <si>
    <t>연금
보험료
공제</t>
  </si>
  <si>
    <t>연금보험료공제</t>
  </si>
  <si>
    <t>국민연금보험료공제</t>
  </si>
  <si>
    <t>퇴직연금소득공제</t>
  </si>
  <si>
    <r>
      <t>특별공제</t>
    </r>
    <r>
      <rPr>
        <b/>
        <sz val="11"/>
        <color indexed="8"/>
        <rFont val="Arial"/>
        <family val="2"/>
      </rPr>
      <t>(</t>
    </r>
    <r>
      <rPr>
        <b/>
        <sz val="11"/>
        <color indexed="8"/>
        <rFont val="돋움"/>
        <family val="3"/>
      </rPr>
      <t>표준공제</t>
    </r>
    <r>
      <rPr>
        <b/>
        <sz val="11"/>
        <color indexed="8"/>
        <rFont val="Arial"/>
        <family val="2"/>
      </rPr>
      <t>)</t>
    </r>
  </si>
  <si>
    <r>
      <t>건강보험료</t>
    </r>
    <r>
      <rPr>
        <sz val="11"/>
        <color indexed="8"/>
        <rFont val="Arial"/>
        <family val="2"/>
      </rPr>
      <t xml:space="preserve"> (</t>
    </r>
    <r>
      <rPr>
        <sz val="11"/>
        <color indexed="8"/>
        <rFont val="돋움"/>
        <family val="3"/>
      </rPr>
      <t>전</t>
    </r>
    <r>
      <rPr>
        <sz val="11"/>
        <color indexed="8"/>
        <rFont val="Arial"/>
        <family val="2"/>
      </rPr>
      <t>+</t>
    </r>
    <r>
      <rPr>
        <sz val="11"/>
        <color indexed="8"/>
        <rFont val="돋움"/>
        <family val="3"/>
      </rPr>
      <t>현</t>
    </r>
    <r>
      <rPr>
        <sz val="11"/>
        <color indexed="8"/>
        <rFont val="Arial"/>
        <family val="2"/>
      </rPr>
      <t>)</t>
    </r>
  </si>
  <si>
    <r>
      <t>고용보험료</t>
    </r>
    <r>
      <rPr>
        <sz val="11"/>
        <color indexed="8"/>
        <rFont val="Arial"/>
        <family val="2"/>
      </rPr>
      <t xml:space="preserve"> (</t>
    </r>
    <r>
      <rPr>
        <sz val="11"/>
        <color indexed="8"/>
        <rFont val="돋움"/>
        <family val="3"/>
      </rPr>
      <t>전</t>
    </r>
    <r>
      <rPr>
        <sz val="11"/>
        <color indexed="8"/>
        <rFont val="Arial"/>
        <family val="2"/>
      </rPr>
      <t>+</t>
    </r>
    <r>
      <rPr>
        <sz val="11"/>
        <color indexed="8"/>
        <rFont val="돋움"/>
        <family val="3"/>
      </rPr>
      <t>현</t>
    </r>
    <r>
      <rPr>
        <sz val="11"/>
        <color indexed="8"/>
        <rFont val="Arial"/>
        <family val="2"/>
      </rPr>
      <t>)</t>
    </r>
  </si>
  <si>
    <r>
      <t>노인장기요양보험료</t>
    </r>
    <r>
      <rPr>
        <sz val="11"/>
        <color indexed="8"/>
        <rFont val="Arial"/>
        <family val="2"/>
      </rPr>
      <t xml:space="preserve"> (</t>
    </r>
    <r>
      <rPr>
        <sz val="11"/>
        <color indexed="8"/>
        <rFont val="돋움"/>
        <family val="3"/>
      </rPr>
      <t>전</t>
    </r>
    <r>
      <rPr>
        <sz val="11"/>
        <color indexed="8"/>
        <rFont val="Arial"/>
        <family val="2"/>
      </rPr>
      <t>+</t>
    </r>
    <r>
      <rPr>
        <sz val="11"/>
        <color indexed="8"/>
        <rFont val="돋움"/>
        <family val="3"/>
      </rPr>
      <t>현</t>
    </r>
    <r>
      <rPr>
        <sz val="11"/>
        <color indexed="8"/>
        <rFont val="Arial"/>
        <family val="2"/>
      </rPr>
      <t>)</t>
    </r>
  </si>
  <si>
    <t>장애인전용보장성보험료</t>
  </si>
  <si>
    <r>
      <t>본인</t>
    </r>
    <r>
      <rPr>
        <sz val="11"/>
        <color indexed="8"/>
        <rFont val="Arial"/>
        <family val="2"/>
      </rPr>
      <t>/</t>
    </r>
    <r>
      <rPr>
        <sz val="11"/>
        <color indexed="8"/>
        <rFont val="돋움"/>
        <family val="3"/>
      </rPr>
      <t>경로</t>
    </r>
    <r>
      <rPr>
        <sz val="11"/>
        <color indexed="8"/>
        <rFont val="Arial"/>
        <family val="2"/>
      </rPr>
      <t>/</t>
    </r>
    <r>
      <rPr>
        <sz val="11"/>
        <color indexed="8"/>
        <rFont val="돋움"/>
        <family val="3"/>
      </rPr>
      <t>장애인의료비</t>
    </r>
  </si>
  <si>
    <t>유치원</t>
  </si>
  <si>
    <t>장애인특수교육비</t>
  </si>
  <si>
    <r>
      <t>주택저축</t>
    </r>
    <r>
      <rPr>
        <sz val="11"/>
        <color indexed="8"/>
        <rFont val="Arial"/>
        <family val="2"/>
      </rPr>
      <t>:</t>
    </r>
    <r>
      <rPr>
        <sz val="11"/>
        <color indexed="8"/>
        <rFont val="돋움"/>
        <family val="3"/>
      </rPr>
      <t>청약부금</t>
    </r>
  </si>
  <si>
    <r>
      <t xml:space="preserve">장기저당차입이자
</t>
    </r>
    <r>
      <rPr>
        <sz val="11"/>
        <color indexed="8"/>
        <rFont val="Arial"/>
        <family val="2"/>
      </rPr>
      <t xml:space="preserve"> (</t>
    </r>
    <r>
      <rPr>
        <sz val="11"/>
        <color indexed="8"/>
        <rFont val="돋움"/>
        <family val="3"/>
      </rPr>
      <t>대출기간</t>
    </r>
    <r>
      <rPr>
        <sz val="11"/>
        <color indexed="8"/>
        <rFont val="Arial"/>
        <family val="2"/>
      </rPr>
      <t xml:space="preserve"> 10~14</t>
    </r>
    <r>
      <rPr>
        <sz val="11"/>
        <color indexed="8"/>
        <rFont val="돋움"/>
        <family val="3"/>
      </rPr>
      <t>년</t>
    </r>
    <r>
      <rPr>
        <sz val="11"/>
        <color indexed="8"/>
        <rFont val="Arial"/>
        <family val="2"/>
      </rPr>
      <t>)</t>
    </r>
  </si>
  <si>
    <r>
      <t xml:space="preserve">장기저당차입이자
</t>
    </r>
    <r>
      <rPr>
        <sz val="11"/>
        <color indexed="8"/>
        <rFont val="Arial"/>
        <family val="2"/>
      </rPr>
      <t xml:space="preserve"> (</t>
    </r>
    <r>
      <rPr>
        <sz val="11"/>
        <color indexed="8"/>
        <rFont val="돋움"/>
        <family val="3"/>
      </rPr>
      <t>대출기간</t>
    </r>
    <r>
      <rPr>
        <sz val="11"/>
        <color indexed="8"/>
        <rFont val="Arial"/>
        <family val="2"/>
      </rPr>
      <t>15</t>
    </r>
    <r>
      <rPr>
        <sz val="11"/>
        <color indexed="8"/>
        <rFont val="돋움"/>
        <family val="3"/>
      </rPr>
      <t>년이상</t>
    </r>
    <r>
      <rPr>
        <sz val="11"/>
        <color indexed="8"/>
        <rFont val="Arial"/>
        <family val="2"/>
      </rPr>
      <t>)</t>
    </r>
  </si>
  <si>
    <t>정치자금</t>
  </si>
  <si>
    <t>우리사주조합기부금</t>
  </si>
  <si>
    <t>종교단체기부금</t>
  </si>
  <si>
    <r>
      <t>저소득근로자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돋움"/>
        <family val="3"/>
      </rPr>
      <t>공제</t>
    </r>
  </si>
  <si>
    <r>
      <t>그밖의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돋움"/>
        <family val="3"/>
      </rPr>
      <t>소득공제</t>
    </r>
  </si>
  <si>
    <r>
      <t>`00</t>
    </r>
    <r>
      <rPr>
        <sz val="11"/>
        <color indexed="8"/>
        <rFont val="돋움"/>
        <family val="3"/>
      </rPr>
      <t>년이전가입</t>
    </r>
    <r>
      <rPr>
        <b/>
        <sz val="11"/>
        <color indexed="8"/>
        <rFont val="Arial"/>
        <family val="2"/>
      </rPr>
      <t>(</t>
    </r>
    <r>
      <rPr>
        <b/>
        <sz val="11"/>
        <color indexed="8"/>
        <rFont val="돋움"/>
        <family val="3"/>
      </rPr>
      <t>개인연금</t>
    </r>
    <r>
      <rPr>
        <b/>
        <sz val="11"/>
        <color indexed="8"/>
        <rFont val="Arial"/>
        <family val="2"/>
      </rPr>
      <t>)</t>
    </r>
  </si>
  <si>
    <r>
      <t>`01</t>
    </r>
    <r>
      <rPr>
        <sz val="11"/>
        <color indexed="8"/>
        <rFont val="돋움"/>
        <family val="3"/>
      </rPr>
      <t>년이후가입</t>
    </r>
    <r>
      <rPr>
        <b/>
        <sz val="11"/>
        <color indexed="8"/>
        <rFont val="Arial"/>
        <family val="2"/>
      </rPr>
      <t>(</t>
    </r>
    <r>
      <rPr>
        <b/>
        <sz val="11"/>
        <color indexed="8"/>
        <rFont val="돋움"/>
        <family val="3"/>
      </rPr>
      <t>연금저축</t>
    </r>
    <r>
      <rPr>
        <b/>
        <sz val="11"/>
        <color indexed="8"/>
        <rFont val="Arial"/>
        <family val="2"/>
      </rPr>
      <t>)</t>
    </r>
  </si>
  <si>
    <r>
      <t>투자조합출자등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돋움"/>
        <family val="3"/>
      </rPr>
      <t>소득공제</t>
    </r>
  </si>
  <si>
    <r>
      <t>신용카드등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돋움"/>
        <family val="3"/>
      </rPr>
      <t>소득공제</t>
    </r>
  </si>
  <si>
    <r>
      <t>신용카드</t>
    </r>
    <r>
      <rPr>
        <sz val="11"/>
        <color indexed="10"/>
        <rFont val="Arial"/>
        <family val="2"/>
      </rPr>
      <t>+</t>
    </r>
    <r>
      <rPr>
        <sz val="11"/>
        <color indexed="10"/>
        <rFont val="돋움"/>
        <family val="3"/>
      </rPr>
      <t>현금영수증사용액</t>
    </r>
  </si>
  <si>
    <t>우리사주조합소득공제</t>
  </si>
  <si>
    <r>
      <t>정치자금기부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세액공제</t>
    </r>
  </si>
  <si>
    <r>
      <t>기납세액</t>
    </r>
    <r>
      <rPr>
        <b/>
        <sz val="11"/>
        <color indexed="8"/>
        <rFont val="Arial"/>
        <family val="2"/>
      </rPr>
      <t>(</t>
    </r>
    <r>
      <rPr>
        <b/>
        <sz val="11"/>
        <color indexed="8"/>
        <rFont val="돋움"/>
        <family val="3"/>
      </rPr>
      <t>전</t>
    </r>
    <r>
      <rPr>
        <b/>
        <sz val="11"/>
        <color indexed="8"/>
        <rFont val="Arial"/>
        <family val="2"/>
      </rPr>
      <t>+</t>
    </r>
    <r>
      <rPr>
        <b/>
        <sz val="11"/>
        <color indexed="8"/>
        <rFont val="돋움"/>
        <family val="3"/>
      </rPr>
      <t>현</t>
    </r>
    <r>
      <rPr>
        <b/>
        <sz val="11"/>
        <color indexed="8"/>
        <rFont val="Arial"/>
        <family val="2"/>
      </rPr>
      <t>)</t>
    </r>
  </si>
  <si>
    <r>
      <t>납부소득세</t>
    </r>
    <r>
      <rPr>
        <sz val="11"/>
        <color indexed="8"/>
        <rFont val="Arial"/>
        <family val="2"/>
      </rPr>
      <t>(</t>
    </r>
    <r>
      <rPr>
        <sz val="11"/>
        <color indexed="8"/>
        <rFont val="돋움"/>
        <family val="3"/>
      </rPr>
      <t>전</t>
    </r>
    <r>
      <rPr>
        <sz val="11"/>
        <color indexed="8"/>
        <rFont val="Arial"/>
        <family val="2"/>
      </rPr>
      <t>+</t>
    </r>
    <r>
      <rPr>
        <sz val="11"/>
        <color indexed="8"/>
        <rFont val="돋움"/>
        <family val="3"/>
      </rPr>
      <t>현</t>
    </r>
    <r>
      <rPr>
        <sz val="11"/>
        <color indexed="8"/>
        <rFont val="Arial"/>
        <family val="2"/>
      </rPr>
      <t>)</t>
    </r>
  </si>
  <si>
    <r>
      <t>납부주민세</t>
    </r>
    <r>
      <rPr>
        <sz val="11"/>
        <color indexed="8"/>
        <rFont val="Arial"/>
        <family val="2"/>
      </rPr>
      <t>(</t>
    </r>
    <r>
      <rPr>
        <sz val="11"/>
        <color indexed="8"/>
        <rFont val="돋움"/>
        <family val="3"/>
      </rPr>
      <t>전</t>
    </r>
    <r>
      <rPr>
        <sz val="11"/>
        <color indexed="8"/>
        <rFont val="Arial"/>
        <family val="2"/>
      </rPr>
      <t>+</t>
    </r>
    <r>
      <rPr>
        <sz val="11"/>
        <color indexed="8"/>
        <rFont val="돋움"/>
        <family val="3"/>
      </rPr>
      <t>현</t>
    </r>
    <r>
      <rPr>
        <sz val="11"/>
        <color indexed="8"/>
        <rFont val="Arial"/>
        <family val="2"/>
      </rPr>
      <t>)</t>
    </r>
  </si>
  <si>
    <r>
      <t>납부농특세</t>
    </r>
    <r>
      <rPr>
        <sz val="11"/>
        <color indexed="8"/>
        <rFont val="Arial"/>
        <family val="2"/>
      </rPr>
      <t>(</t>
    </r>
    <r>
      <rPr>
        <sz val="11"/>
        <color indexed="8"/>
        <rFont val="돋움"/>
        <family val="3"/>
      </rPr>
      <t>전</t>
    </r>
    <r>
      <rPr>
        <sz val="11"/>
        <color indexed="8"/>
        <rFont val="Arial"/>
        <family val="2"/>
      </rPr>
      <t>+</t>
    </r>
    <r>
      <rPr>
        <sz val="11"/>
        <color indexed="8"/>
        <rFont val="돋움"/>
        <family val="3"/>
      </rPr>
      <t>현</t>
    </r>
    <r>
      <rPr>
        <sz val="11"/>
        <color indexed="8"/>
        <rFont val="Arial"/>
        <family val="2"/>
      </rPr>
      <t>)</t>
    </r>
  </si>
  <si>
    <r>
      <t>비과세소득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제외</t>
    </r>
    <r>
      <rPr>
        <sz val="11"/>
        <rFont val="Arial"/>
        <family val="2"/>
      </rPr>
      <t xml:space="preserve"> (</t>
    </r>
    <r>
      <rPr>
        <sz val="11"/>
        <rFont val="돋움"/>
        <family val="3"/>
      </rPr>
      <t>중식비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월</t>
    </r>
    <r>
      <rPr>
        <sz val="11"/>
        <rFont val="Arial"/>
        <family val="2"/>
      </rPr>
      <t>10</t>
    </r>
    <r>
      <rPr>
        <sz val="11"/>
        <rFont val="돋움"/>
        <family val="3"/>
      </rPr>
      <t>만원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등</t>
    </r>
    <r>
      <rPr>
        <sz val="11"/>
        <rFont val="Arial"/>
        <family val="2"/>
      </rPr>
      <t>)</t>
    </r>
  </si>
  <si>
    <r>
      <t>연간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급여총액</t>
    </r>
    <r>
      <rPr>
        <sz val="11"/>
        <color indexed="8"/>
        <rFont val="Arial"/>
        <family val="2"/>
      </rPr>
      <t>(</t>
    </r>
    <r>
      <rPr>
        <sz val="11"/>
        <color indexed="8"/>
        <rFont val="돋움"/>
        <family val="3"/>
      </rPr>
      <t>월급여</t>
    </r>
    <r>
      <rPr>
        <sz val="11"/>
        <color indexed="8"/>
        <rFont val="Arial"/>
        <family val="2"/>
      </rPr>
      <t>,</t>
    </r>
    <r>
      <rPr>
        <sz val="11"/>
        <color indexed="8"/>
        <rFont val="돋움"/>
        <family val="3"/>
      </rPr>
      <t>급여외근로소득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등</t>
    </r>
    <r>
      <rPr>
        <sz val="11"/>
        <color indexed="8"/>
        <rFont val="Arial"/>
        <family val="2"/>
      </rPr>
      <t>)</t>
    </r>
  </si>
  <si>
    <r>
      <t>연간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상여총액</t>
    </r>
    <r>
      <rPr>
        <sz val="11"/>
        <color indexed="8"/>
        <rFont val="Arial"/>
        <family val="2"/>
      </rPr>
      <t>(</t>
    </r>
    <r>
      <rPr>
        <sz val="11"/>
        <color indexed="8"/>
        <rFont val="돋움"/>
        <family val="3"/>
      </rPr>
      <t>상여금</t>
    </r>
    <r>
      <rPr>
        <sz val="11"/>
        <color indexed="8"/>
        <rFont val="Arial"/>
        <family val="2"/>
      </rPr>
      <t>,</t>
    </r>
    <r>
      <rPr>
        <sz val="11"/>
        <color indexed="8"/>
        <rFont val="돋움"/>
        <family val="3"/>
      </rPr>
      <t>성과금</t>
    </r>
    <r>
      <rPr>
        <sz val="11"/>
        <color indexed="8"/>
        <rFont val="Arial"/>
        <family val="2"/>
      </rPr>
      <t>,</t>
    </r>
    <r>
      <rPr>
        <sz val="11"/>
        <color indexed="8"/>
        <rFont val="돋움"/>
        <family val="3"/>
      </rPr>
      <t>체력단련비</t>
    </r>
    <r>
      <rPr>
        <sz val="11"/>
        <color indexed="8"/>
        <rFont val="Arial"/>
        <family val="2"/>
      </rPr>
      <t>,</t>
    </r>
    <r>
      <rPr>
        <sz val="11"/>
        <color indexed="8"/>
        <rFont val="돋움"/>
        <family val="3"/>
      </rPr>
      <t>월동비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등</t>
    </r>
    <r>
      <rPr>
        <sz val="11"/>
        <color indexed="8"/>
        <rFont val="Arial"/>
        <family val="2"/>
      </rPr>
      <t>)</t>
    </r>
  </si>
  <si>
    <r>
      <t>법인세법상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인정상여</t>
    </r>
    <r>
      <rPr>
        <sz val="11"/>
        <color indexed="8"/>
        <rFont val="Arial"/>
        <family val="2"/>
      </rPr>
      <t xml:space="preserve"> (</t>
    </r>
    <r>
      <rPr>
        <sz val="11"/>
        <color indexed="8"/>
        <rFont val="돋움"/>
        <family val="3"/>
      </rPr>
      <t>육아휴직</t>
    </r>
    <r>
      <rPr>
        <sz val="11"/>
        <color indexed="8"/>
        <rFont val="Arial"/>
        <family val="2"/>
      </rPr>
      <t>/</t>
    </r>
    <r>
      <rPr>
        <sz val="11"/>
        <color indexed="8"/>
        <rFont val="돋움"/>
        <family val="3"/>
      </rPr>
      <t>산전후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휴가비</t>
    </r>
    <r>
      <rPr>
        <sz val="11"/>
        <color indexed="8"/>
        <rFont val="Arial"/>
        <family val="2"/>
      </rPr>
      <t>)</t>
    </r>
  </si>
  <si>
    <r>
      <t>근로소득에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따라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소정금액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공제</t>
    </r>
  </si>
  <si>
    <t>＝근로소득－근로소득공제</t>
  </si>
  <si>
    <r>
      <t>연간소득금액</t>
    </r>
    <r>
      <rPr>
        <sz val="11"/>
        <color indexed="8"/>
        <rFont val="Arial"/>
        <family val="2"/>
      </rPr>
      <t xml:space="preserve"> 100</t>
    </r>
    <r>
      <rPr>
        <sz val="11"/>
        <color indexed="8"/>
        <rFont val="돋움"/>
        <family val="3"/>
      </rPr>
      <t>만원이하</t>
    </r>
    <r>
      <rPr>
        <sz val="11"/>
        <color indexed="8"/>
        <rFont val="Arial"/>
        <family val="2"/>
      </rPr>
      <t xml:space="preserve"> (</t>
    </r>
    <r>
      <rPr>
        <sz val="11"/>
        <color indexed="8"/>
        <rFont val="돋움"/>
        <family val="3"/>
      </rPr>
      <t>근로자인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경우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근로소득금액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기준</t>
    </r>
    <r>
      <rPr>
        <sz val="11"/>
        <color indexed="8"/>
        <rFont val="Arial"/>
        <family val="2"/>
      </rPr>
      <t xml:space="preserve">) </t>
    </r>
  </si>
  <si>
    <r>
      <t>연간소득금액</t>
    </r>
    <r>
      <rPr>
        <sz val="11"/>
        <color indexed="8"/>
        <rFont val="Arial"/>
        <family val="2"/>
      </rPr>
      <t xml:space="preserve"> 100</t>
    </r>
    <r>
      <rPr>
        <sz val="11"/>
        <color indexed="8"/>
        <rFont val="돋움"/>
        <family val="3"/>
      </rPr>
      <t>만원이하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이면서</t>
    </r>
    <r>
      <rPr>
        <sz val="11"/>
        <color indexed="8"/>
        <rFont val="Arial"/>
        <family val="2"/>
      </rPr>
      <t xml:space="preserve"> 20</t>
    </r>
    <r>
      <rPr>
        <sz val="11"/>
        <color indexed="8"/>
        <rFont val="돋움"/>
        <family val="3"/>
      </rPr>
      <t>세이하또는</t>
    </r>
    <r>
      <rPr>
        <sz val="11"/>
        <color indexed="8"/>
        <rFont val="Arial"/>
        <family val="2"/>
      </rPr>
      <t xml:space="preserve"> 60(</t>
    </r>
    <r>
      <rPr>
        <sz val="11"/>
        <color indexed="8"/>
        <rFont val="돋움"/>
        <family val="3"/>
      </rPr>
      <t>女</t>
    </r>
    <r>
      <rPr>
        <sz val="11"/>
        <color indexed="8"/>
        <rFont val="Arial"/>
        <family val="2"/>
      </rPr>
      <t>55)</t>
    </r>
    <r>
      <rPr>
        <sz val="11"/>
        <color indexed="8"/>
        <rFont val="돋움"/>
        <family val="3"/>
      </rPr>
      <t>세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 xml:space="preserve">이상자
</t>
    </r>
    <r>
      <rPr>
        <sz val="11"/>
        <color indexed="8"/>
        <rFont val="Arial"/>
        <family val="2"/>
      </rPr>
      <t xml:space="preserve">* </t>
    </r>
    <r>
      <rPr>
        <sz val="11"/>
        <color indexed="8"/>
        <rFont val="돋움"/>
        <family val="3"/>
      </rPr>
      <t>장애인은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연령제한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 xml:space="preserve">없음
</t>
    </r>
    <r>
      <rPr>
        <sz val="11"/>
        <color indexed="10"/>
        <rFont val="돋움"/>
        <family val="3"/>
      </rPr>
      <t>장애인인</t>
    </r>
    <r>
      <rPr>
        <sz val="11"/>
        <color indexed="10"/>
        <rFont val="Arial"/>
        <family val="2"/>
      </rPr>
      <t xml:space="preserve"> </t>
    </r>
    <r>
      <rPr>
        <sz val="11"/>
        <color indexed="10"/>
        <rFont val="돋움"/>
        <family val="3"/>
      </rPr>
      <t>직계비속</t>
    </r>
    <r>
      <rPr>
        <sz val="11"/>
        <color indexed="10"/>
        <rFont val="Arial"/>
        <family val="2"/>
      </rPr>
      <t xml:space="preserve"> </t>
    </r>
    <r>
      <rPr>
        <sz val="11"/>
        <color indexed="10"/>
        <rFont val="돋움"/>
        <family val="3"/>
      </rPr>
      <t>또는</t>
    </r>
    <r>
      <rPr>
        <sz val="11"/>
        <color indexed="10"/>
        <rFont val="Arial"/>
        <family val="2"/>
      </rPr>
      <t xml:space="preserve"> </t>
    </r>
    <r>
      <rPr>
        <sz val="11"/>
        <color indexed="10"/>
        <rFont val="돋움"/>
        <family val="3"/>
      </rPr>
      <t>동거입양자의</t>
    </r>
    <r>
      <rPr>
        <sz val="11"/>
        <color indexed="10"/>
        <rFont val="Arial"/>
        <family val="2"/>
      </rPr>
      <t xml:space="preserve"> </t>
    </r>
    <r>
      <rPr>
        <sz val="11"/>
        <color indexed="10"/>
        <rFont val="돋움"/>
        <family val="3"/>
      </rPr>
      <t>장애인</t>
    </r>
    <r>
      <rPr>
        <sz val="11"/>
        <color indexed="10"/>
        <rFont val="Arial"/>
        <family val="2"/>
      </rPr>
      <t xml:space="preserve"> </t>
    </r>
    <r>
      <rPr>
        <sz val="11"/>
        <color indexed="10"/>
        <rFont val="돋움"/>
        <family val="3"/>
      </rPr>
      <t>배우자도</t>
    </r>
    <r>
      <rPr>
        <sz val="11"/>
        <color indexed="10"/>
        <rFont val="Arial"/>
        <family val="2"/>
      </rPr>
      <t xml:space="preserve"> </t>
    </r>
    <r>
      <rPr>
        <sz val="11"/>
        <color indexed="10"/>
        <rFont val="돋움"/>
        <family val="3"/>
      </rPr>
      <t>포함</t>
    </r>
    <r>
      <rPr>
        <sz val="11"/>
        <color indexed="10"/>
        <rFont val="Arial"/>
        <family val="2"/>
      </rPr>
      <t xml:space="preserve">('08 </t>
    </r>
    <r>
      <rPr>
        <sz val="11"/>
        <color indexed="10"/>
        <rFont val="돋움"/>
        <family val="3"/>
      </rPr>
      <t>신설</t>
    </r>
    <r>
      <rPr>
        <sz val="11"/>
        <color indexed="10"/>
        <rFont val="Arial"/>
        <family val="2"/>
      </rPr>
      <t>)</t>
    </r>
  </si>
  <si>
    <r>
      <t>기본공제대상자로서</t>
    </r>
    <r>
      <rPr>
        <sz val="11"/>
        <color indexed="8"/>
        <rFont val="Arial"/>
        <family val="2"/>
      </rPr>
      <t xml:space="preserve"> 70</t>
    </r>
    <r>
      <rPr>
        <sz val="11"/>
        <color indexed="8"/>
        <rFont val="돋움"/>
        <family val="3"/>
      </rPr>
      <t>세이상</t>
    </r>
  </si>
  <si>
    <r>
      <t>기본공제대상자로서</t>
    </r>
    <r>
      <rPr>
        <sz val="11"/>
        <color indexed="8"/>
        <rFont val="Arial"/>
        <family val="2"/>
      </rPr>
      <t xml:space="preserve"> 65</t>
    </r>
    <r>
      <rPr>
        <sz val="11"/>
        <color indexed="8"/>
        <rFont val="돋움"/>
        <family val="3"/>
      </rPr>
      <t>세이상</t>
    </r>
    <r>
      <rPr>
        <sz val="11"/>
        <color indexed="8"/>
        <rFont val="Arial"/>
        <family val="2"/>
      </rPr>
      <t xml:space="preserve"> 70</t>
    </r>
    <r>
      <rPr>
        <sz val="11"/>
        <color indexed="8"/>
        <rFont val="돋움"/>
        <family val="3"/>
      </rPr>
      <t>세미만</t>
    </r>
  </si>
  <si>
    <r>
      <t>기본공제대상자로서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장애인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인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경우</t>
    </r>
  </si>
  <si>
    <r>
      <t>배우자가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있는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여성근로자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또는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부양가족이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있는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세대주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인
여성근로자</t>
    </r>
  </si>
  <si>
    <r>
      <t>6</t>
    </r>
    <r>
      <rPr>
        <sz val="11"/>
        <color indexed="8"/>
        <rFont val="돋움"/>
        <family val="3"/>
      </rPr>
      <t>세이하의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자녀</t>
    </r>
    <r>
      <rPr>
        <sz val="11"/>
        <color indexed="10"/>
        <rFont val="Arial"/>
        <family val="2"/>
      </rPr>
      <t>(</t>
    </r>
    <r>
      <rPr>
        <sz val="11"/>
        <color indexed="10"/>
        <rFont val="돋움"/>
        <family val="3"/>
      </rPr>
      <t>입양자</t>
    </r>
    <r>
      <rPr>
        <sz val="11"/>
        <color indexed="10"/>
        <rFont val="Arial"/>
        <family val="2"/>
      </rPr>
      <t xml:space="preserve"> </t>
    </r>
    <r>
      <rPr>
        <sz val="11"/>
        <color indexed="10"/>
        <rFont val="돋움"/>
        <family val="3"/>
      </rPr>
      <t>포함</t>
    </r>
    <r>
      <rPr>
        <sz val="11"/>
        <color indexed="10"/>
        <rFont val="Arial"/>
        <family val="2"/>
      </rPr>
      <t xml:space="preserve"> '08 </t>
    </r>
    <r>
      <rPr>
        <sz val="11"/>
        <color indexed="10"/>
        <rFont val="돋움"/>
        <family val="3"/>
      </rPr>
      <t>추가</t>
    </r>
    <r>
      <rPr>
        <sz val="11"/>
        <color indexed="10"/>
        <rFont val="Arial"/>
        <family val="2"/>
      </rPr>
      <t>)</t>
    </r>
    <r>
      <rPr>
        <sz val="11"/>
        <color indexed="8"/>
        <rFont val="돋움"/>
        <family val="3"/>
      </rPr>
      <t>가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있는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모든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근로자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해당</t>
    </r>
    <r>
      <rPr>
        <sz val="11"/>
        <color indexed="8"/>
        <rFont val="Arial"/>
        <family val="2"/>
      </rPr>
      <t xml:space="preserve"> 
(</t>
    </r>
    <r>
      <rPr>
        <sz val="11"/>
        <color indexed="8"/>
        <rFont val="돋움"/>
        <family val="3"/>
      </rPr>
      <t>유치원교육비와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중복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가능</t>
    </r>
    <r>
      <rPr>
        <sz val="11"/>
        <color indexed="8"/>
        <rFont val="Arial"/>
        <family val="2"/>
      </rPr>
      <t>)</t>
    </r>
  </si>
  <si>
    <r>
      <t>출산</t>
    </r>
    <r>
      <rPr>
        <sz val="11"/>
        <color indexed="10"/>
        <rFont val="Arial"/>
        <family val="2"/>
      </rPr>
      <t xml:space="preserve"> ·</t>
    </r>
    <r>
      <rPr>
        <sz val="11"/>
        <color indexed="10"/>
        <rFont val="돋움"/>
        <family val="3"/>
      </rPr>
      <t>입양한</t>
    </r>
    <r>
      <rPr>
        <sz val="11"/>
        <color indexed="10"/>
        <rFont val="Arial"/>
        <family val="2"/>
      </rPr>
      <t xml:space="preserve"> </t>
    </r>
    <r>
      <rPr>
        <sz val="11"/>
        <color indexed="10"/>
        <rFont val="돋움"/>
        <family val="3"/>
      </rPr>
      <t>당해</t>
    </r>
    <r>
      <rPr>
        <sz val="11"/>
        <color indexed="10"/>
        <rFont val="Arial"/>
        <family val="2"/>
      </rPr>
      <t xml:space="preserve"> </t>
    </r>
    <r>
      <rPr>
        <sz val="11"/>
        <color indexed="10"/>
        <rFont val="돋움"/>
        <family val="3"/>
      </rPr>
      <t>연도에</t>
    </r>
    <r>
      <rPr>
        <sz val="11"/>
        <color indexed="10"/>
        <rFont val="Arial"/>
        <family val="2"/>
      </rPr>
      <t xml:space="preserve"> </t>
    </r>
    <r>
      <rPr>
        <sz val="11"/>
        <color indexed="10"/>
        <rFont val="돋움"/>
        <family val="3"/>
      </rPr>
      <t>자녀당</t>
    </r>
    <r>
      <rPr>
        <sz val="11"/>
        <color indexed="10"/>
        <rFont val="Arial"/>
        <family val="2"/>
      </rPr>
      <t xml:space="preserve"> 200</t>
    </r>
    <r>
      <rPr>
        <sz val="11"/>
        <color indexed="10"/>
        <rFont val="돋움"/>
        <family val="3"/>
      </rPr>
      <t>만원</t>
    </r>
    <r>
      <rPr>
        <sz val="11"/>
        <color indexed="10"/>
        <rFont val="Arial"/>
        <family val="2"/>
      </rPr>
      <t xml:space="preserve"> </t>
    </r>
    <r>
      <rPr>
        <sz val="11"/>
        <color indexed="10"/>
        <rFont val="돋움"/>
        <family val="3"/>
      </rPr>
      <t>추가공제</t>
    </r>
    <r>
      <rPr>
        <sz val="11"/>
        <color indexed="10"/>
        <rFont val="Arial"/>
        <family val="2"/>
      </rPr>
      <t xml:space="preserve">('08 </t>
    </r>
    <r>
      <rPr>
        <sz val="11"/>
        <color indexed="10"/>
        <rFont val="돋움"/>
        <family val="3"/>
      </rPr>
      <t>신설</t>
    </r>
    <r>
      <rPr>
        <sz val="11"/>
        <color indexed="10"/>
        <rFont val="Arial"/>
        <family val="2"/>
      </rPr>
      <t>)</t>
    </r>
  </si>
  <si>
    <r>
      <t>기본공제대상자에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해당하는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자녀가</t>
    </r>
    <r>
      <rPr>
        <sz val="11"/>
        <rFont val="Arial"/>
        <family val="2"/>
      </rPr>
      <t xml:space="preserve"> 2</t>
    </r>
    <r>
      <rPr>
        <sz val="11"/>
        <rFont val="돋움"/>
        <family val="3"/>
      </rPr>
      <t>인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이상인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경우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추가공제</t>
    </r>
  </si>
  <si>
    <r>
      <t>공무원</t>
    </r>
    <r>
      <rPr>
        <sz val="10"/>
        <color indexed="8"/>
        <rFont val="Arial"/>
        <family val="2"/>
      </rPr>
      <t>·</t>
    </r>
    <r>
      <rPr>
        <sz val="10"/>
        <color indexed="8"/>
        <rFont val="돋움"/>
        <family val="3"/>
      </rPr>
      <t>군인</t>
    </r>
    <r>
      <rPr>
        <sz val="10"/>
        <color indexed="8"/>
        <rFont val="Arial"/>
        <family val="2"/>
      </rPr>
      <t>·</t>
    </r>
    <r>
      <rPr>
        <sz val="10"/>
        <color indexed="8"/>
        <rFont val="돋움"/>
        <family val="3"/>
      </rPr>
      <t>사립학교교직원연금법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또는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별정직우체국법에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의한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연금보험료</t>
    </r>
  </si>
  <si>
    <r>
      <t>국민연금법에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의한</t>
    </r>
    <r>
      <rPr>
        <sz val="11"/>
        <color indexed="8"/>
        <rFont val="Arial"/>
        <family val="2"/>
      </rPr>
      <t xml:space="preserve"> '</t>
    </r>
    <r>
      <rPr>
        <sz val="11"/>
        <color indexed="8"/>
        <rFont val="돋움"/>
        <family val="3"/>
      </rPr>
      <t>국민연금보험료중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본인부담액</t>
    </r>
    <r>
      <rPr>
        <sz val="11"/>
        <color indexed="8"/>
        <rFont val="Arial"/>
        <family val="2"/>
      </rPr>
      <t>(</t>
    </r>
    <r>
      <rPr>
        <sz val="11"/>
        <color indexed="8"/>
        <rFont val="돋움"/>
        <family val="3"/>
      </rPr>
      <t>사용자부담분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제외</t>
    </r>
    <r>
      <rPr>
        <sz val="11"/>
        <color indexed="8"/>
        <rFont val="Arial"/>
        <family val="2"/>
      </rPr>
      <t>)</t>
    </r>
  </si>
  <si>
    <r>
      <t>표준공제</t>
    </r>
    <r>
      <rPr>
        <sz val="11"/>
        <rFont val="Arial"/>
        <family val="2"/>
      </rPr>
      <t xml:space="preserve">: </t>
    </r>
    <r>
      <rPr>
        <sz val="11"/>
        <rFont val="돋움"/>
        <family val="3"/>
      </rPr>
      <t>특별공제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금액이</t>
    </r>
    <r>
      <rPr>
        <sz val="11"/>
        <rFont val="Arial"/>
        <family val="2"/>
      </rPr>
      <t xml:space="preserve"> 100</t>
    </r>
    <r>
      <rPr>
        <sz val="11"/>
        <rFont val="돋움"/>
        <family val="3"/>
      </rPr>
      <t>만원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미만인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경우</t>
    </r>
    <r>
      <rPr>
        <sz val="11"/>
        <rFont val="Arial"/>
        <family val="2"/>
      </rPr>
      <t>, 100</t>
    </r>
    <r>
      <rPr>
        <sz val="11"/>
        <rFont val="돋움"/>
        <family val="3"/>
      </rPr>
      <t>만원을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기본공제</t>
    </r>
  </si>
  <si>
    <r>
      <t>근로자가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실제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부담하거나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납부한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금액</t>
    </r>
  </si>
  <si>
    <r>
      <t>건강보험료중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본인부담액</t>
    </r>
    <r>
      <rPr>
        <sz val="11"/>
        <color indexed="8"/>
        <rFont val="Arial"/>
        <family val="2"/>
      </rPr>
      <t>(</t>
    </r>
    <r>
      <rPr>
        <sz val="11"/>
        <color indexed="8"/>
        <rFont val="돋움"/>
        <family val="3"/>
      </rPr>
      <t>노인장기요양보험료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포함시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합계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표시</t>
    </r>
    <r>
      <rPr>
        <sz val="11"/>
        <color indexed="8"/>
        <rFont val="Arial"/>
        <family val="2"/>
      </rPr>
      <t>)</t>
    </r>
  </si>
  <si>
    <r>
      <t>고용보험료중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본인부담액</t>
    </r>
  </si>
  <si>
    <r>
      <t>노인장기요양보험료중</t>
    </r>
    <r>
      <rPr>
        <sz val="11"/>
        <color indexed="10"/>
        <rFont val="Arial"/>
        <family val="2"/>
      </rPr>
      <t xml:space="preserve"> </t>
    </r>
    <r>
      <rPr>
        <sz val="11"/>
        <color indexed="10"/>
        <rFont val="돋움"/>
        <family val="3"/>
      </rPr>
      <t>본인부담액</t>
    </r>
    <r>
      <rPr>
        <sz val="11"/>
        <color indexed="10"/>
        <rFont val="Arial"/>
        <family val="2"/>
      </rPr>
      <t xml:space="preserve">('08 </t>
    </r>
    <r>
      <rPr>
        <sz val="11"/>
        <color indexed="10"/>
        <rFont val="돋움"/>
        <family val="3"/>
      </rPr>
      <t>신설</t>
    </r>
    <r>
      <rPr>
        <sz val="11"/>
        <color indexed="10"/>
        <rFont val="Arial"/>
        <family val="2"/>
      </rPr>
      <t xml:space="preserve">, </t>
    </r>
    <r>
      <rPr>
        <sz val="11"/>
        <color indexed="10"/>
        <rFont val="돋움"/>
        <family val="3"/>
      </rPr>
      <t>건강보험료에</t>
    </r>
    <r>
      <rPr>
        <sz val="11"/>
        <color indexed="10"/>
        <rFont val="Arial"/>
        <family val="2"/>
      </rPr>
      <t xml:space="preserve"> </t>
    </r>
    <r>
      <rPr>
        <sz val="11"/>
        <color indexed="10"/>
        <rFont val="돋움"/>
        <family val="3"/>
      </rPr>
      <t>포함</t>
    </r>
    <r>
      <rPr>
        <sz val="11"/>
        <color indexed="10"/>
        <rFont val="Arial"/>
        <family val="2"/>
      </rPr>
      <t xml:space="preserve"> </t>
    </r>
    <r>
      <rPr>
        <sz val="11"/>
        <color indexed="10"/>
        <rFont val="돋움"/>
        <family val="3"/>
      </rPr>
      <t>가능</t>
    </r>
    <r>
      <rPr>
        <sz val="11"/>
        <color indexed="10"/>
        <rFont val="Arial"/>
        <family val="2"/>
      </rPr>
      <t>)</t>
    </r>
  </si>
  <si>
    <r>
      <t>기본공제대상자를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피보험자로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하여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근로자가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부담한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보장성보험료</t>
    </r>
  </si>
  <si>
    <r>
      <t>장애인을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피보험자로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하는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장애인전용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보장성보험료</t>
    </r>
  </si>
  <si>
    <r>
      <t>본인</t>
    </r>
    <r>
      <rPr>
        <sz val="11"/>
        <color indexed="8"/>
        <rFont val="Arial"/>
        <family val="2"/>
      </rPr>
      <t>·</t>
    </r>
    <r>
      <rPr>
        <sz val="11"/>
        <color indexed="8"/>
        <rFont val="돋움"/>
        <family val="3"/>
      </rPr>
      <t>경로</t>
    </r>
    <r>
      <rPr>
        <sz val="11"/>
        <color indexed="8"/>
        <rFont val="Arial"/>
        <family val="2"/>
      </rPr>
      <t>·</t>
    </r>
    <r>
      <rPr>
        <sz val="11"/>
        <color indexed="8"/>
        <rFont val="돋움"/>
        <family val="3"/>
      </rPr>
      <t>장애인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이외의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부양가족을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위해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지출한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의료비</t>
    </r>
  </si>
  <si>
    <r>
      <t>본인</t>
    </r>
    <r>
      <rPr>
        <sz val="11"/>
        <color indexed="8"/>
        <rFont val="Arial"/>
        <family val="2"/>
      </rPr>
      <t>·</t>
    </r>
    <r>
      <rPr>
        <sz val="11"/>
        <color indexed="8"/>
        <rFont val="돋움"/>
        <family val="3"/>
      </rPr>
      <t>경로</t>
    </r>
    <r>
      <rPr>
        <sz val="11"/>
        <color indexed="8"/>
        <rFont val="Arial"/>
        <family val="2"/>
      </rPr>
      <t>·</t>
    </r>
    <r>
      <rPr>
        <sz val="11"/>
        <color indexed="8"/>
        <rFont val="돋움"/>
        <family val="3"/>
      </rPr>
      <t>장애인을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위해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지출한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의료비</t>
    </r>
  </si>
  <si>
    <r>
      <t>근로자본인</t>
    </r>
    <r>
      <rPr>
        <sz val="11"/>
        <color indexed="8"/>
        <rFont val="Arial"/>
        <family val="2"/>
      </rPr>
      <t xml:space="preserve">: </t>
    </r>
    <r>
      <rPr>
        <sz val="11"/>
        <color indexed="8"/>
        <rFont val="돋움"/>
        <family val="3"/>
      </rPr>
      <t>대학원</t>
    </r>
    <r>
      <rPr>
        <sz val="11"/>
        <color indexed="8"/>
        <rFont val="Arial"/>
        <family val="2"/>
      </rPr>
      <t>(1</t>
    </r>
    <r>
      <rPr>
        <sz val="11"/>
        <color indexed="8"/>
        <rFont val="돋움"/>
        <family val="3"/>
      </rPr>
      <t>학기이상등록</t>
    </r>
    <r>
      <rPr>
        <sz val="11"/>
        <color indexed="8"/>
        <rFont val="Arial"/>
        <family val="2"/>
      </rPr>
      <t xml:space="preserve">) </t>
    </r>
    <r>
      <rPr>
        <sz val="11"/>
        <color indexed="8"/>
        <rFont val="돋움"/>
        <family val="3"/>
      </rPr>
      <t>교육비도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공제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가능</t>
    </r>
  </si>
  <si>
    <r>
      <t>배우자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및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부양가족의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교육비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공제</t>
    </r>
    <r>
      <rPr>
        <sz val="11"/>
        <color indexed="8"/>
        <rFont val="Arial"/>
        <family val="2"/>
      </rPr>
      <t>(</t>
    </r>
    <r>
      <rPr>
        <sz val="11"/>
        <color indexed="8"/>
        <rFont val="돋움"/>
        <family val="3"/>
      </rPr>
      <t>연령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제한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없음</t>
    </r>
    <r>
      <rPr>
        <sz val="11"/>
        <color indexed="8"/>
        <rFont val="Arial"/>
        <family val="2"/>
      </rPr>
      <t>)</t>
    </r>
  </si>
  <si>
    <r>
      <t>기본공제대상자로서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장애인에게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지출한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교육비</t>
    </r>
    <r>
      <rPr>
        <sz val="11"/>
        <color indexed="8"/>
        <rFont val="Arial"/>
        <family val="2"/>
      </rPr>
      <t xml:space="preserve"> </t>
    </r>
  </si>
  <si>
    <r>
      <t>무주택자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또는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국민주택규모</t>
    </r>
    <r>
      <rPr>
        <sz val="11"/>
        <color indexed="8"/>
        <rFont val="Arial"/>
        <family val="2"/>
      </rPr>
      <t xml:space="preserve"> 1</t>
    </r>
    <r>
      <rPr>
        <sz val="11"/>
        <color indexed="8"/>
        <rFont val="돋움"/>
        <family val="3"/>
      </rPr>
      <t>주택소유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근로자로서</t>
    </r>
  </si>
  <si>
    <r>
      <t xml:space="preserve">  -</t>
    </r>
    <r>
      <rPr>
        <sz val="11"/>
        <color indexed="8"/>
        <rFont val="돋움"/>
        <family val="3"/>
      </rPr>
      <t>청약저축</t>
    </r>
    <r>
      <rPr>
        <sz val="11"/>
        <color indexed="8"/>
        <rFont val="Arial"/>
        <family val="2"/>
      </rPr>
      <t>,</t>
    </r>
    <r>
      <rPr>
        <sz val="11"/>
        <color indexed="8"/>
        <rFont val="돋움"/>
        <family val="3"/>
      </rPr>
      <t>장기주택마련저축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연간저축액의</t>
    </r>
    <r>
      <rPr>
        <sz val="11"/>
        <color indexed="8"/>
        <rFont val="Arial"/>
        <family val="2"/>
      </rPr>
      <t xml:space="preserve"> 40%</t>
    </r>
  </si>
  <si>
    <r>
      <t xml:space="preserve">  ­</t>
    </r>
    <r>
      <rPr>
        <sz val="11"/>
        <color indexed="8"/>
        <rFont val="돋움"/>
        <family val="3"/>
      </rPr>
      <t>주택마련저축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연계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임차</t>
    </r>
    <r>
      <rPr>
        <sz val="11"/>
        <color indexed="8"/>
        <rFont val="Arial"/>
        <family val="2"/>
      </rPr>
      <t>(</t>
    </r>
    <r>
      <rPr>
        <sz val="11"/>
        <color indexed="8"/>
        <rFont val="돋움"/>
        <family val="3"/>
      </rPr>
      <t>구입</t>
    </r>
    <r>
      <rPr>
        <sz val="11"/>
        <color indexed="8"/>
        <rFont val="Arial"/>
        <family val="2"/>
      </rPr>
      <t>)</t>
    </r>
    <r>
      <rPr>
        <sz val="11"/>
        <color indexed="8"/>
        <rFont val="돋움"/>
        <family val="3"/>
      </rPr>
      <t>자금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원리금상환액의</t>
    </r>
    <r>
      <rPr>
        <sz val="11"/>
        <color indexed="8"/>
        <rFont val="Arial"/>
        <family val="2"/>
      </rPr>
      <t xml:space="preserve"> 40%</t>
    </r>
  </si>
  <si>
    <r>
      <t xml:space="preserve">  ­</t>
    </r>
    <r>
      <rPr>
        <sz val="11"/>
        <color indexed="8"/>
        <rFont val="돋움"/>
        <family val="3"/>
      </rPr>
      <t>장기저당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이자상환액</t>
    </r>
    <r>
      <rPr>
        <sz val="11"/>
        <color indexed="8"/>
        <rFont val="Arial"/>
        <family val="2"/>
      </rPr>
      <t>(10~14</t>
    </r>
    <r>
      <rPr>
        <sz val="11"/>
        <color indexed="8"/>
        <rFont val="돋움"/>
        <family val="3"/>
      </rPr>
      <t>년</t>
    </r>
    <r>
      <rPr>
        <sz val="11"/>
        <color indexed="8"/>
        <rFont val="Arial"/>
        <family val="2"/>
      </rPr>
      <t>)</t>
    </r>
    <r>
      <rPr>
        <sz val="11"/>
        <color indexed="8"/>
        <rFont val="돋움"/>
        <family val="3"/>
      </rPr>
      <t>전액공제</t>
    </r>
    <r>
      <rPr>
        <sz val="11"/>
        <color indexed="8"/>
        <rFont val="Arial"/>
        <family val="2"/>
      </rPr>
      <t xml:space="preserve"> (600</t>
    </r>
    <r>
      <rPr>
        <sz val="11"/>
        <color indexed="8"/>
        <rFont val="돋움"/>
        <family val="3"/>
      </rPr>
      <t>만원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한도</t>
    </r>
    <r>
      <rPr>
        <sz val="11"/>
        <color indexed="8"/>
        <rFont val="Arial"/>
        <family val="2"/>
      </rPr>
      <t>)</t>
    </r>
  </si>
  <si>
    <r>
      <t xml:space="preserve">  ­</t>
    </r>
    <r>
      <rPr>
        <sz val="11"/>
        <color indexed="8"/>
        <rFont val="돋움"/>
        <family val="3"/>
      </rPr>
      <t>장기저당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이자상환액</t>
    </r>
    <r>
      <rPr>
        <sz val="11"/>
        <color indexed="8"/>
        <rFont val="Arial"/>
        <family val="2"/>
      </rPr>
      <t>(15</t>
    </r>
    <r>
      <rPr>
        <sz val="11"/>
        <color indexed="8"/>
        <rFont val="돋움"/>
        <family val="3"/>
      </rPr>
      <t>년이상</t>
    </r>
    <r>
      <rPr>
        <sz val="11"/>
        <color indexed="8"/>
        <rFont val="Arial"/>
        <family val="2"/>
      </rPr>
      <t>)</t>
    </r>
    <r>
      <rPr>
        <sz val="11"/>
        <color indexed="8"/>
        <rFont val="돋움"/>
        <family val="3"/>
      </rPr>
      <t>전액공제</t>
    </r>
    <r>
      <rPr>
        <sz val="11"/>
        <color indexed="8"/>
        <rFont val="Arial"/>
        <family val="2"/>
      </rPr>
      <t>(1,000</t>
    </r>
    <r>
      <rPr>
        <sz val="11"/>
        <color indexed="8"/>
        <rFont val="돋움"/>
        <family val="3"/>
      </rPr>
      <t>만원한도</t>
    </r>
    <r>
      <rPr>
        <sz val="11"/>
        <color indexed="8"/>
        <rFont val="Arial"/>
        <family val="2"/>
      </rPr>
      <t>)</t>
    </r>
  </si>
  <si>
    <r>
      <t>근로자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본인</t>
    </r>
    <r>
      <rPr>
        <sz val="11"/>
        <rFont val="Arial"/>
        <family val="2"/>
      </rPr>
      <t>,</t>
    </r>
    <r>
      <rPr>
        <sz val="11"/>
        <color indexed="10"/>
        <rFont val="Arial"/>
        <family val="2"/>
      </rPr>
      <t xml:space="preserve"> </t>
    </r>
    <r>
      <rPr>
        <sz val="11"/>
        <color indexed="10"/>
        <rFont val="돋움"/>
        <family val="3"/>
      </rPr>
      <t>배우자</t>
    </r>
    <r>
      <rPr>
        <sz val="11"/>
        <color indexed="10"/>
        <rFont val="Arial"/>
        <family val="2"/>
      </rPr>
      <t xml:space="preserve">, </t>
    </r>
    <r>
      <rPr>
        <sz val="11"/>
        <color indexed="10"/>
        <rFont val="돋움"/>
        <family val="3"/>
      </rPr>
      <t>직계비속</t>
    </r>
    <r>
      <rPr>
        <sz val="11"/>
        <color indexed="10"/>
        <rFont val="Arial"/>
        <family val="2"/>
      </rPr>
      <t xml:space="preserve"> </t>
    </r>
    <r>
      <rPr>
        <sz val="11"/>
        <color indexed="10"/>
        <rFont val="돋움"/>
        <family val="3"/>
      </rPr>
      <t>및</t>
    </r>
    <r>
      <rPr>
        <sz val="11"/>
        <color indexed="10"/>
        <rFont val="Arial"/>
        <family val="2"/>
      </rPr>
      <t xml:space="preserve"> </t>
    </r>
    <r>
      <rPr>
        <sz val="11"/>
        <color indexed="10"/>
        <rFont val="돋움"/>
        <family val="3"/>
      </rPr>
      <t>동거입양자</t>
    </r>
    <r>
      <rPr>
        <sz val="11"/>
        <color indexed="10"/>
        <rFont val="Arial"/>
        <family val="2"/>
      </rPr>
      <t>(</t>
    </r>
    <r>
      <rPr>
        <sz val="11"/>
        <color indexed="10"/>
        <rFont val="돋움"/>
        <family val="3"/>
      </rPr>
      <t>의</t>
    </r>
    <r>
      <rPr>
        <sz val="11"/>
        <color indexed="10"/>
        <rFont val="Arial"/>
        <family val="2"/>
      </rPr>
      <t xml:space="preserve"> </t>
    </r>
    <r>
      <rPr>
        <sz val="11"/>
        <color indexed="10"/>
        <rFont val="돋움"/>
        <family val="3"/>
      </rPr>
      <t>장애인</t>
    </r>
    <r>
      <rPr>
        <sz val="11"/>
        <color indexed="10"/>
        <rFont val="Arial"/>
        <family val="2"/>
      </rPr>
      <t xml:space="preserve"> </t>
    </r>
    <r>
      <rPr>
        <sz val="11"/>
        <color indexed="10"/>
        <rFont val="돋움"/>
        <family val="3"/>
      </rPr>
      <t>배우자</t>
    </r>
    <r>
      <rPr>
        <sz val="11"/>
        <color indexed="10"/>
        <rFont val="Arial"/>
        <family val="2"/>
      </rPr>
      <t xml:space="preserve"> </t>
    </r>
    <r>
      <rPr>
        <sz val="11"/>
        <color indexed="10"/>
        <rFont val="돋움"/>
        <family val="3"/>
      </rPr>
      <t>포함</t>
    </r>
    <r>
      <rPr>
        <sz val="11"/>
        <color indexed="10"/>
        <rFont val="Arial"/>
        <family val="2"/>
      </rPr>
      <t>)</t>
    </r>
    <r>
      <rPr>
        <sz val="11"/>
        <color indexed="10"/>
        <rFont val="돋움"/>
        <family val="3"/>
      </rPr>
      <t>가</t>
    </r>
    <r>
      <rPr>
        <sz val="11"/>
        <color indexed="10"/>
        <rFont val="Arial"/>
        <family val="2"/>
      </rPr>
      <t xml:space="preserve"> </t>
    </r>
    <r>
      <rPr>
        <sz val="11"/>
        <color indexed="10"/>
        <rFont val="돋움"/>
        <family val="3"/>
      </rPr>
      <t>지출한</t>
    </r>
    <r>
      <rPr>
        <sz val="11"/>
        <color indexed="10"/>
        <rFont val="Arial"/>
        <family val="2"/>
      </rPr>
      <t xml:space="preserve"> </t>
    </r>
    <r>
      <rPr>
        <sz val="11"/>
        <color indexed="10"/>
        <rFont val="돋움"/>
        <family val="3"/>
      </rPr>
      <t>금액</t>
    </r>
    <r>
      <rPr>
        <sz val="11"/>
        <color indexed="10"/>
        <rFont val="Arial"/>
        <family val="2"/>
      </rPr>
      <t xml:space="preserve"> </t>
    </r>
    <r>
      <rPr>
        <sz val="11"/>
        <color indexed="10"/>
        <rFont val="돋움"/>
        <family val="3"/>
      </rPr>
      <t>포함</t>
    </r>
    <r>
      <rPr>
        <sz val="11"/>
        <color indexed="10"/>
        <rFont val="Arial"/>
        <family val="2"/>
      </rPr>
      <t xml:space="preserve">('08 </t>
    </r>
    <r>
      <rPr>
        <sz val="11"/>
        <color indexed="10"/>
        <rFont val="돋움"/>
        <family val="3"/>
      </rPr>
      <t>추가</t>
    </r>
    <r>
      <rPr>
        <sz val="11"/>
        <color indexed="10"/>
        <rFont val="Arial"/>
        <family val="2"/>
      </rPr>
      <t xml:space="preserve"> / </t>
    </r>
    <r>
      <rPr>
        <sz val="11"/>
        <color indexed="10"/>
        <rFont val="돋움"/>
        <family val="3"/>
      </rPr>
      <t>단</t>
    </r>
    <r>
      <rPr>
        <sz val="11"/>
        <color indexed="10"/>
        <rFont val="Arial"/>
        <family val="2"/>
      </rPr>
      <t xml:space="preserve">, </t>
    </r>
    <r>
      <rPr>
        <sz val="11"/>
        <color indexed="10"/>
        <rFont val="돋움"/>
        <family val="3"/>
      </rPr>
      <t>기본공제</t>
    </r>
    <r>
      <rPr>
        <sz val="11"/>
        <color indexed="10"/>
        <rFont val="Arial"/>
        <family val="2"/>
      </rPr>
      <t xml:space="preserve"> </t>
    </r>
    <r>
      <rPr>
        <sz val="11"/>
        <color indexed="10"/>
        <rFont val="돋움"/>
        <family val="3"/>
      </rPr>
      <t>대상자로</t>
    </r>
    <r>
      <rPr>
        <sz val="11"/>
        <color indexed="10"/>
        <rFont val="Arial"/>
        <family val="2"/>
      </rPr>
      <t xml:space="preserve"> </t>
    </r>
    <r>
      <rPr>
        <sz val="11"/>
        <color indexed="10"/>
        <rFont val="돋움"/>
        <family val="3"/>
      </rPr>
      <t>연간소득금액</t>
    </r>
    <r>
      <rPr>
        <sz val="11"/>
        <color indexed="10"/>
        <rFont val="Arial"/>
        <family val="2"/>
      </rPr>
      <t xml:space="preserve"> </t>
    </r>
    <r>
      <rPr>
        <sz val="11"/>
        <color indexed="10"/>
        <rFont val="돋움"/>
        <family val="3"/>
      </rPr>
      <t>합계액이</t>
    </r>
    <r>
      <rPr>
        <sz val="11"/>
        <color indexed="10"/>
        <rFont val="Arial"/>
        <family val="2"/>
      </rPr>
      <t xml:space="preserve"> 100</t>
    </r>
    <r>
      <rPr>
        <sz val="11"/>
        <color indexed="10"/>
        <rFont val="돋움"/>
        <family val="3"/>
      </rPr>
      <t>만원</t>
    </r>
    <r>
      <rPr>
        <sz val="11"/>
        <color indexed="10"/>
        <rFont val="Arial"/>
        <family val="2"/>
      </rPr>
      <t xml:space="preserve"> </t>
    </r>
    <r>
      <rPr>
        <sz val="11"/>
        <color indexed="10"/>
        <rFont val="돋움"/>
        <family val="3"/>
      </rPr>
      <t>이하인</t>
    </r>
    <r>
      <rPr>
        <sz val="11"/>
        <color indexed="10"/>
        <rFont val="Arial"/>
        <family val="2"/>
      </rPr>
      <t xml:space="preserve"> </t>
    </r>
    <r>
      <rPr>
        <sz val="11"/>
        <color indexed="10"/>
        <rFont val="돋움"/>
        <family val="3"/>
      </rPr>
      <t>자에</t>
    </r>
    <r>
      <rPr>
        <sz val="11"/>
        <color indexed="10"/>
        <rFont val="Arial"/>
        <family val="2"/>
      </rPr>
      <t xml:space="preserve"> </t>
    </r>
    <r>
      <rPr>
        <sz val="11"/>
        <color indexed="10"/>
        <rFont val="돋움"/>
        <family val="3"/>
      </rPr>
      <t>한함</t>
    </r>
    <r>
      <rPr>
        <sz val="11"/>
        <color indexed="10"/>
        <rFont val="Arial"/>
        <family val="2"/>
      </rPr>
      <t>)</t>
    </r>
  </si>
  <si>
    <r>
      <t xml:space="preserve">  ­</t>
    </r>
    <r>
      <rPr>
        <sz val="11"/>
        <color indexed="8"/>
        <rFont val="돋움"/>
        <family val="3"/>
      </rPr>
      <t>국가</t>
    </r>
    <r>
      <rPr>
        <sz val="11"/>
        <color indexed="8"/>
        <rFont val="Arial"/>
        <family val="2"/>
      </rPr>
      <t>,</t>
    </r>
    <r>
      <rPr>
        <sz val="11"/>
        <color indexed="8"/>
        <rFont val="돋움"/>
        <family val="3"/>
      </rPr>
      <t>사회복지시설</t>
    </r>
    <r>
      <rPr>
        <sz val="11"/>
        <color indexed="8"/>
        <rFont val="Arial"/>
        <family val="2"/>
      </rPr>
      <t>,</t>
    </r>
    <r>
      <rPr>
        <sz val="11"/>
        <color indexed="8"/>
        <rFont val="돋움"/>
        <family val="3"/>
      </rPr>
      <t>사립학교</t>
    </r>
    <r>
      <rPr>
        <sz val="11"/>
        <color indexed="8"/>
        <rFont val="Arial"/>
        <family val="2"/>
      </rPr>
      <t>,</t>
    </r>
    <r>
      <rPr>
        <sz val="11"/>
        <color indexed="8"/>
        <rFont val="돋움"/>
        <family val="3"/>
      </rPr>
      <t>대한적십자사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등</t>
    </r>
  </si>
  <si>
    <r>
      <t>정치기부금중</t>
    </r>
    <r>
      <rPr>
        <b/>
        <sz val="11"/>
        <color indexed="8"/>
        <rFont val="Arial"/>
        <family val="2"/>
      </rPr>
      <t xml:space="preserve"> 10</t>
    </r>
    <r>
      <rPr>
        <b/>
        <sz val="11"/>
        <color indexed="8"/>
        <rFont val="돋움"/>
        <family val="3"/>
      </rPr>
      <t>만원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돋움"/>
        <family val="3"/>
      </rPr>
      <t>초과분만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돋움"/>
        <family val="3"/>
      </rPr>
      <t>전액공제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돋움"/>
        <family val="3"/>
      </rPr>
      <t xml:space="preserve">대상임
</t>
    </r>
    <r>
      <rPr>
        <b/>
        <sz val="11"/>
        <color indexed="8"/>
        <rFont val="Arial"/>
        <family val="2"/>
      </rPr>
      <t>*10</t>
    </r>
    <r>
      <rPr>
        <b/>
        <sz val="11"/>
        <color indexed="8"/>
        <rFont val="돋움"/>
        <family val="3"/>
      </rPr>
      <t>만원이하분은</t>
    </r>
    <r>
      <rPr>
        <b/>
        <sz val="11"/>
        <color indexed="8"/>
        <rFont val="Arial"/>
        <family val="2"/>
      </rPr>
      <t xml:space="preserve"> (</t>
    </r>
    <r>
      <rPr>
        <b/>
        <sz val="11"/>
        <color indexed="8"/>
        <rFont val="돋움"/>
        <family val="3"/>
      </rPr>
      <t>하단</t>
    </r>
    <r>
      <rPr>
        <b/>
        <sz val="11"/>
        <color indexed="8"/>
        <rFont val="Arial"/>
        <family val="2"/>
      </rPr>
      <t>) "</t>
    </r>
    <r>
      <rPr>
        <b/>
        <sz val="11"/>
        <color indexed="8"/>
        <rFont val="돋움"/>
        <family val="3"/>
      </rPr>
      <t>정치자금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돋움"/>
        <family val="3"/>
      </rPr>
      <t>세액공제</t>
    </r>
    <r>
      <rPr>
        <b/>
        <sz val="11"/>
        <color indexed="8"/>
        <rFont val="Arial"/>
        <family val="2"/>
      </rPr>
      <t>"</t>
    </r>
    <r>
      <rPr>
        <b/>
        <sz val="11"/>
        <color indexed="8"/>
        <rFont val="돋움"/>
        <family val="3"/>
      </rPr>
      <t>대상으로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돋움"/>
        <family val="3"/>
      </rPr>
      <t>자동계산됨</t>
    </r>
  </si>
  <si>
    <r>
      <t xml:space="preserve">  ­</t>
    </r>
    <r>
      <rPr>
        <sz val="11"/>
        <color indexed="8"/>
        <rFont val="돋움"/>
        <family val="3"/>
      </rPr>
      <t>문화예술기금</t>
    </r>
    <r>
      <rPr>
        <sz val="11"/>
        <color indexed="8"/>
        <rFont val="Arial"/>
        <family val="2"/>
      </rPr>
      <t>,</t>
    </r>
    <r>
      <rPr>
        <sz val="11"/>
        <color indexed="8"/>
        <rFont val="돋움"/>
        <family val="3"/>
      </rPr>
      <t>독립기념관</t>
    </r>
    <r>
      <rPr>
        <sz val="11"/>
        <color indexed="8"/>
        <rFont val="Arial"/>
        <family val="2"/>
      </rPr>
      <t>,</t>
    </r>
    <r>
      <rPr>
        <sz val="11"/>
        <color indexed="8"/>
        <rFont val="돋움"/>
        <family val="3"/>
      </rPr>
      <t>한국과학창의재단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등</t>
    </r>
    <r>
      <rPr>
        <sz val="11"/>
        <color indexed="8"/>
        <rFont val="Arial"/>
        <family val="2"/>
      </rPr>
      <t xml:space="preserve"> </t>
    </r>
    <r>
      <rPr>
        <sz val="11"/>
        <color indexed="10"/>
        <rFont val="Arial"/>
        <family val="2"/>
      </rPr>
      <t>('08</t>
    </r>
    <r>
      <rPr>
        <sz val="11"/>
        <color indexed="10"/>
        <rFont val="돋움"/>
        <family val="3"/>
      </rPr>
      <t>년</t>
    </r>
    <r>
      <rPr>
        <sz val="11"/>
        <color indexed="10"/>
        <rFont val="Arial"/>
        <family val="2"/>
      </rPr>
      <t xml:space="preserve"> </t>
    </r>
    <r>
      <rPr>
        <sz val="11"/>
        <color indexed="10"/>
        <rFont val="돋움"/>
        <family val="3"/>
      </rPr>
      <t>범위</t>
    </r>
    <r>
      <rPr>
        <sz val="11"/>
        <color indexed="10"/>
        <rFont val="Arial"/>
        <family val="2"/>
      </rPr>
      <t xml:space="preserve"> </t>
    </r>
    <r>
      <rPr>
        <sz val="11"/>
        <color indexed="10"/>
        <rFont val="돋움"/>
        <family val="3"/>
      </rPr>
      <t>확대</t>
    </r>
    <r>
      <rPr>
        <sz val="11"/>
        <color indexed="10"/>
        <rFont val="Arial"/>
        <family val="2"/>
      </rPr>
      <t>)</t>
    </r>
  </si>
  <si>
    <r>
      <t xml:space="preserve">  ­</t>
    </r>
    <r>
      <rPr>
        <sz val="11"/>
        <color indexed="8"/>
        <rFont val="돋움"/>
        <family val="3"/>
      </rPr>
      <t>우리사주조합원이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아닌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자가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우리사주조합에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지출하는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기부금</t>
    </r>
  </si>
  <si>
    <r>
      <t xml:space="preserve">  ­</t>
    </r>
    <r>
      <rPr>
        <sz val="11"/>
        <color indexed="8"/>
        <rFont val="돋움"/>
        <family val="3"/>
      </rPr>
      <t>재경부령이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정한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비영리법인</t>
    </r>
    <r>
      <rPr>
        <sz val="11"/>
        <color indexed="8"/>
        <rFont val="Arial"/>
        <family val="2"/>
      </rPr>
      <t xml:space="preserve">, </t>
    </r>
    <r>
      <rPr>
        <sz val="11"/>
        <color indexed="8"/>
        <rFont val="돋움"/>
        <family val="3"/>
      </rPr>
      <t>노동조합비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등</t>
    </r>
    <r>
      <rPr>
        <sz val="11"/>
        <color indexed="8"/>
        <rFont val="Arial"/>
        <family val="2"/>
      </rPr>
      <t xml:space="preserve"> </t>
    </r>
    <r>
      <rPr>
        <sz val="11"/>
        <color indexed="10"/>
        <rFont val="Arial"/>
        <family val="2"/>
      </rPr>
      <t>('08</t>
    </r>
    <r>
      <rPr>
        <sz val="11"/>
        <color indexed="10"/>
        <rFont val="돋움"/>
        <family val="3"/>
      </rPr>
      <t>년</t>
    </r>
    <r>
      <rPr>
        <sz val="11"/>
        <color indexed="10"/>
        <rFont val="Arial"/>
        <family val="2"/>
      </rPr>
      <t xml:space="preserve"> 15%</t>
    </r>
    <r>
      <rPr>
        <sz val="11"/>
        <color indexed="10"/>
        <rFont val="돋움"/>
        <family val="3"/>
      </rPr>
      <t>로</t>
    </r>
    <r>
      <rPr>
        <sz val="11"/>
        <color indexed="10"/>
        <rFont val="Arial"/>
        <family val="2"/>
      </rPr>
      <t xml:space="preserve"> </t>
    </r>
    <r>
      <rPr>
        <sz val="11"/>
        <color indexed="10"/>
        <rFont val="돋움"/>
        <family val="3"/>
      </rPr>
      <t>확대</t>
    </r>
    <r>
      <rPr>
        <sz val="11"/>
        <color indexed="10"/>
        <rFont val="Arial"/>
        <family val="2"/>
      </rPr>
      <t>)</t>
    </r>
  </si>
  <si>
    <r>
      <t xml:space="preserve">  ­</t>
    </r>
    <r>
      <rPr>
        <sz val="11"/>
        <color indexed="8"/>
        <rFont val="돋움"/>
        <family val="3"/>
      </rPr>
      <t>종교단체에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대한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기부금액</t>
    </r>
    <r>
      <rPr>
        <sz val="11"/>
        <color indexed="8"/>
        <rFont val="Arial"/>
        <family val="2"/>
      </rPr>
      <t xml:space="preserve"> (</t>
    </r>
    <r>
      <rPr>
        <sz val="11"/>
        <color indexed="8"/>
        <rFont val="돋움"/>
        <family val="3"/>
      </rPr>
      <t>소득금액의</t>
    </r>
    <r>
      <rPr>
        <sz val="11"/>
        <color indexed="8"/>
        <rFont val="Arial"/>
        <family val="2"/>
      </rPr>
      <t xml:space="preserve"> 10%)</t>
    </r>
  </si>
  <si>
    <r>
      <t>근로소득</t>
    </r>
    <r>
      <rPr>
        <sz val="11"/>
        <color indexed="8"/>
        <rFont val="Arial"/>
        <family val="2"/>
      </rPr>
      <t xml:space="preserve"> 25</t>
    </r>
    <r>
      <rPr>
        <sz val="11"/>
        <color indexed="8"/>
        <rFont val="돋움"/>
        <family val="3"/>
      </rPr>
      <t>백만원이하자가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혼인</t>
    </r>
    <r>
      <rPr>
        <sz val="11"/>
        <color indexed="8"/>
        <rFont val="Arial"/>
        <family val="2"/>
      </rPr>
      <t>,</t>
    </r>
    <r>
      <rPr>
        <sz val="11"/>
        <color indexed="8"/>
        <rFont val="돋움"/>
        <family val="3"/>
      </rPr>
      <t>장례</t>
    </r>
    <r>
      <rPr>
        <sz val="11"/>
        <color indexed="8"/>
        <rFont val="Arial"/>
        <family val="2"/>
      </rPr>
      <t>.</t>
    </r>
    <r>
      <rPr>
        <sz val="11"/>
        <color indexed="8"/>
        <rFont val="돋움"/>
        <family val="3"/>
      </rPr>
      <t>이사시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돋움"/>
        <family val="3"/>
      </rPr>
      <t>각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돋움"/>
        <family val="3"/>
      </rPr>
      <t>사유당</t>
    </r>
    <r>
      <rPr>
        <b/>
        <sz val="11"/>
        <color indexed="8"/>
        <rFont val="Arial"/>
        <family val="2"/>
      </rPr>
      <t>100</t>
    </r>
    <r>
      <rPr>
        <b/>
        <sz val="11"/>
        <color indexed="8"/>
        <rFont val="돋움"/>
        <family val="3"/>
      </rPr>
      <t>만원씩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돋움"/>
        <family val="3"/>
      </rPr>
      <t>공제</t>
    </r>
    <r>
      <rPr>
        <b/>
        <sz val="11"/>
        <color indexed="8"/>
        <rFont val="Arial"/>
        <family val="2"/>
      </rPr>
      <t xml:space="preserve"> </t>
    </r>
  </si>
  <si>
    <r>
      <t>본인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및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기본공제대상자의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혼인</t>
    </r>
  </si>
  <si>
    <r>
      <t>기본공제대상자의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장례</t>
    </r>
  </si>
  <si>
    <r>
      <t>근로자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본인의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이사</t>
    </r>
  </si>
  <si>
    <r>
      <t>조세특례제한법상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소득공제</t>
    </r>
  </si>
  <si>
    <r>
      <t>근로자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본인명의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개인연금</t>
    </r>
    <r>
      <rPr>
        <sz val="11"/>
        <color indexed="8"/>
        <rFont val="Arial"/>
        <family val="2"/>
      </rPr>
      <t>(</t>
    </r>
    <r>
      <rPr>
        <sz val="11"/>
        <color indexed="8"/>
        <rFont val="돋움"/>
        <family val="3"/>
      </rPr>
      <t>저축</t>
    </r>
    <r>
      <rPr>
        <sz val="11"/>
        <color indexed="8"/>
        <rFont val="Arial"/>
        <family val="2"/>
      </rPr>
      <t xml:space="preserve">) </t>
    </r>
    <r>
      <rPr>
        <sz val="11"/>
        <color indexed="8"/>
        <rFont val="돋움"/>
        <family val="3"/>
      </rPr>
      <t>공제</t>
    </r>
  </si>
  <si>
    <r>
      <t>개인연금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저축액의</t>
    </r>
    <r>
      <rPr>
        <sz val="11"/>
        <color indexed="8"/>
        <rFont val="Arial"/>
        <family val="2"/>
      </rPr>
      <t xml:space="preserve"> 40% </t>
    </r>
    <r>
      <rPr>
        <sz val="11"/>
        <color indexed="8"/>
        <rFont val="돋움"/>
        <family val="3"/>
      </rPr>
      <t>공제</t>
    </r>
  </si>
  <si>
    <r>
      <t>연금저축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불입액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전액</t>
    </r>
    <r>
      <rPr>
        <sz val="11"/>
        <color indexed="8"/>
        <rFont val="Arial"/>
        <family val="2"/>
      </rPr>
      <t>(300</t>
    </r>
    <r>
      <rPr>
        <sz val="11"/>
        <color indexed="8"/>
        <rFont val="돋움"/>
        <family val="3"/>
      </rPr>
      <t>만원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한도</t>
    </r>
    <r>
      <rPr>
        <sz val="11"/>
        <color indexed="8"/>
        <rFont val="Arial"/>
        <family val="2"/>
      </rPr>
      <t xml:space="preserve">) </t>
    </r>
    <r>
      <rPr>
        <sz val="11"/>
        <color indexed="8"/>
        <rFont val="돋움"/>
        <family val="3"/>
      </rPr>
      <t>공제</t>
    </r>
  </si>
  <si>
    <r>
      <t>벤처기업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등에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투자하는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경우</t>
    </r>
  </si>
  <si>
    <r>
      <t>기본공제대상자가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사용한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신용카드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및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직불카드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사용금액</t>
    </r>
  </si>
  <si>
    <r>
      <t>우리사주조합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출연금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소득공제</t>
    </r>
  </si>
  <si>
    <r>
      <t>과세표준</t>
    </r>
    <r>
      <rPr>
        <sz val="11"/>
        <color indexed="10"/>
        <rFont val="Arial"/>
        <family val="2"/>
      </rPr>
      <t>×</t>
    </r>
    <r>
      <rPr>
        <sz val="11"/>
        <color indexed="10"/>
        <rFont val="돋움"/>
        <family val="3"/>
      </rPr>
      <t>세율</t>
    </r>
    <r>
      <rPr>
        <sz val="11"/>
        <color indexed="10"/>
        <rFont val="Arial"/>
        <family val="2"/>
      </rPr>
      <t xml:space="preserve"> ('08 </t>
    </r>
    <r>
      <rPr>
        <sz val="11"/>
        <color indexed="10"/>
        <rFont val="돋움"/>
        <family val="3"/>
      </rPr>
      <t>과표구간</t>
    </r>
    <r>
      <rPr>
        <sz val="11"/>
        <color indexed="10"/>
        <rFont val="Arial"/>
        <family val="2"/>
      </rPr>
      <t xml:space="preserve"> </t>
    </r>
    <r>
      <rPr>
        <sz val="11"/>
        <color indexed="10"/>
        <rFont val="돋움"/>
        <family val="3"/>
      </rPr>
      <t>조정으로</t>
    </r>
    <r>
      <rPr>
        <sz val="11"/>
        <color indexed="10"/>
        <rFont val="Arial"/>
        <family val="2"/>
      </rPr>
      <t xml:space="preserve"> </t>
    </r>
    <r>
      <rPr>
        <sz val="11"/>
        <color indexed="10"/>
        <rFont val="돋움"/>
        <family val="3"/>
      </rPr>
      <t>근로자</t>
    </r>
    <r>
      <rPr>
        <sz val="11"/>
        <color indexed="10"/>
        <rFont val="Arial"/>
        <family val="2"/>
      </rPr>
      <t xml:space="preserve"> </t>
    </r>
    <r>
      <rPr>
        <sz val="11"/>
        <color indexed="10"/>
        <rFont val="돋움"/>
        <family val="3"/>
      </rPr>
      <t>세부담</t>
    </r>
    <r>
      <rPr>
        <sz val="11"/>
        <color indexed="10"/>
        <rFont val="Arial"/>
        <family val="2"/>
      </rPr>
      <t xml:space="preserve"> </t>
    </r>
    <r>
      <rPr>
        <sz val="11"/>
        <color indexed="10"/>
        <rFont val="돋움"/>
        <family val="3"/>
      </rPr>
      <t>경감</t>
    </r>
    <r>
      <rPr>
        <sz val="11"/>
        <color indexed="10"/>
        <rFont val="Arial"/>
        <family val="2"/>
      </rPr>
      <t>)</t>
    </r>
  </si>
  <si>
    <r>
      <t>산출세액에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따라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소정금액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세액공제</t>
    </r>
  </si>
  <si>
    <r>
      <t>'95.11~'97.12</t>
    </r>
    <r>
      <rPr>
        <sz val="11"/>
        <color indexed="8"/>
        <rFont val="돋움"/>
        <family val="3"/>
      </rPr>
      <t>중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미분양주택구입을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위한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차입금이자상환액</t>
    </r>
    <r>
      <rPr>
        <sz val="11"/>
        <color indexed="8"/>
        <rFont val="Arial"/>
        <family val="2"/>
      </rPr>
      <t xml:space="preserve"> 30%</t>
    </r>
  </si>
  <si>
    <r>
      <t>`04.3.12</t>
    </r>
    <r>
      <rPr>
        <sz val="11"/>
        <color indexed="8"/>
        <rFont val="돋움"/>
        <family val="3"/>
      </rPr>
      <t>이후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정치자금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기부금중</t>
    </r>
    <r>
      <rPr>
        <sz val="11"/>
        <color indexed="8"/>
        <rFont val="Arial"/>
        <family val="2"/>
      </rPr>
      <t xml:space="preserve"> 10</t>
    </r>
    <r>
      <rPr>
        <sz val="11"/>
        <color indexed="8"/>
        <rFont val="돋움"/>
        <family val="3"/>
      </rPr>
      <t>만원이하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세액공제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대상임</t>
    </r>
    <r>
      <rPr>
        <sz val="11"/>
        <color indexed="8"/>
        <rFont val="Arial"/>
        <family val="2"/>
      </rPr>
      <t xml:space="preserve"> 
   (10</t>
    </r>
    <r>
      <rPr>
        <sz val="11"/>
        <color indexed="8"/>
        <rFont val="돋움"/>
        <family val="3"/>
      </rPr>
      <t>만원초과분은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전액공제금액으로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자동처리</t>
    </r>
    <r>
      <rPr>
        <sz val="11"/>
        <color indexed="8"/>
        <rFont val="Arial"/>
        <family val="2"/>
      </rPr>
      <t>)</t>
    </r>
  </si>
  <si>
    <r>
      <t>연말정산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결과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최종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납부하여야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할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결정세액</t>
    </r>
  </si>
  <si>
    <r>
      <t>결정소득세의</t>
    </r>
    <r>
      <rPr>
        <sz val="11"/>
        <color indexed="8"/>
        <rFont val="Arial"/>
        <family val="2"/>
      </rPr>
      <t xml:space="preserve"> 10%</t>
    </r>
    <r>
      <rPr>
        <sz val="11"/>
        <color indexed="8"/>
        <rFont val="돋움"/>
        <family val="3"/>
      </rPr>
      <t>세율</t>
    </r>
  </si>
  <si>
    <r>
      <t>투자조합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출자세액</t>
    </r>
    <r>
      <rPr>
        <sz val="11"/>
        <color indexed="8"/>
        <rFont val="Arial"/>
        <family val="2"/>
      </rPr>
      <t>,</t>
    </r>
    <r>
      <rPr>
        <sz val="11"/>
        <color indexed="8"/>
        <rFont val="돋움"/>
        <family val="3"/>
      </rPr>
      <t>주택차입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이자세액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공제</t>
    </r>
    <r>
      <rPr>
        <sz val="11"/>
        <color indexed="8"/>
        <rFont val="Arial"/>
        <family val="2"/>
      </rPr>
      <t xml:space="preserve"> (20%</t>
    </r>
    <r>
      <rPr>
        <sz val="11"/>
        <color indexed="8"/>
        <rFont val="돋움"/>
        <family val="3"/>
      </rPr>
      <t>세율</t>
    </r>
    <r>
      <rPr>
        <sz val="11"/>
        <color indexed="8"/>
        <rFont val="Arial"/>
        <family val="2"/>
      </rPr>
      <t>)</t>
    </r>
  </si>
  <si>
    <r>
      <t>연도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중에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이미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원천징수하여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납부한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세액</t>
    </r>
  </si>
  <si>
    <r>
      <t>연말정산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결과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최종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정산세액</t>
    </r>
  </si>
  <si>
    <r>
      <t>구</t>
    </r>
    <r>
      <rPr>
        <b/>
        <sz val="11"/>
        <color indexed="9"/>
        <rFont val="Arial"/>
        <family val="2"/>
      </rPr>
      <t xml:space="preserve">  </t>
    </r>
    <r>
      <rPr>
        <b/>
        <sz val="11"/>
        <color indexed="9"/>
        <rFont val="돋움"/>
        <family val="3"/>
      </rPr>
      <t>분</t>
    </r>
  </si>
  <si>
    <r>
      <t>비</t>
    </r>
    <r>
      <rPr>
        <b/>
        <sz val="11"/>
        <color indexed="9"/>
        <rFont val="Arial"/>
        <family val="2"/>
      </rPr>
      <t xml:space="preserve">    </t>
    </r>
    <r>
      <rPr>
        <b/>
        <sz val="11"/>
        <color indexed="9"/>
        <rFont val="돋움"/>
        <family val="3"/>
      </rPr>
      <t>고</t>
    </r>
  </si>
  <si>
    <r>
      <t xml:space="preserve">    (</t>
    </r>
    <r>
      <rPr>
        <b/>
        <sz val="11"/>
        <color indexed="10"/>
        <rFont val="돋움"/>
        <family val="3"/>
      </rPr>
      <t>국세청에서</t>
    </r>
    <r>
      <rPr>
        <b/>
        <sz val="11"/>
        <color indexed="10"/>
        <rFont val="Arial"/>
        <family val="2"/>
      </rPr>
      <t xml:space="preserve"> 2009</t>
    </r>
    <r>
      <rPr>
        <b/>
        <sz val="11"/>
        <color indexed="10"/>
        <rFont val="돋움"/>
        <family val="3"/>
      </rPr>
      <t>년</t>
    </r>
    <r>
      <rPr>
        <b/>
        <sz val="11"/>
        <color indexed="10"/>
        <rFont val="Arial"/>
        <family val="2"/>
      </rPr>
      <t xml:space="preserve"> 1</t>
    </r>
    <r>
      <rPr>
        <b/>
        <sz val="11"/>
        <color indexed="10"/>
        <rFont val="돋움"/>
        <family val="3"/>
      </rPr>
      <t>월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10"/>
        <rFont val="돋움"/>
        <family val="3"/>
      </rPr>
      <t>최종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10"/>
        <rFont val="돋움"/>
        <family val="3"/>
      </rPr>
      <t>확정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10"/>
        <rFont val="돋움"/>
        <family val="3"/>
      </rPr>
      <t>후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10"/>
        <rFont val="돋움"/>
        <family val="3"/>
      </rPr>
      <t>발표되는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10"/>
        <rFont val="돋움"/>
        <family val="3"/>
      </rPr>
      <t>사항이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10"/>
        <rFont val="돋움"/>
        <family val="3"/>
      </rPr>
      <t>일부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10"/>
        <rFont val="돋움"/>
        <family val="3"/>
      </rPr>
      <t>있어</t>
    </r>
    <r>
      <rPr>
        <b/>
        <sz val="11"/>
        <color indexed="10"/>
        <rFont val="Arial"/>
        <family val="2"/>
      </rPr>
      <t xml:space="preserve">, </t>
    </r>
    <r>
      <rPr>
        <b/>
        <sz val="11"/>
        <color indexed="10"/>
        <rFont val="돋움"/>
        <family val="3"/>
      </rPr>
      <t>실제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10"/>
        <rFont val="돋움"/>
        <family val="3"/>
      </rPr>
      <t>연말정산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10"/>
        <rFont val="돋움"/>
        <family val="3"/>
      </rPr>
      <t>결과와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10"/>
        <rFont val="돋움"/>
        <family val="3"/>
      </rPr>
      <t>일부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10"/>
        <rFont val="돋움"/>
        <family val="3"/>
      </rPr>
      <t>다를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10"/>
        <rFont val="돋움"/>
        <family val="3"/>
      </rPr>
      <t>수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10"/>
        <rFont val="돋움"/>
        <family val="3"/>
      </rPr>
      <t>있으므로</t>
    </r>
    <r>
      <rPr>
        <b/>
        <sz val="11"/>
        <color indexed="10"/>
        <rFont val="Arial"/>
        <family val="2"/>
      </rPr>
      <t xml:space="preserve">, </t>
    </r>
    <r>
      <rPr>
        <b/>
        <sz val="11"/>
        <color indexed="10"/>
        <rFont val="돋움"/>
        <family val="3"/>
      </rPr>
      <t>참고자료로만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10"/>
        <rFont val="돋움"/>
        <family val="3"/>
      </rPr>
      <t>활용바랍니다</t>
    </r>
    <r>
      <rPr>
        <b/>
        <sz val="11"/>
        <color indexed="10"/>
        <rFont val="Arial"/>
        <family val="2"/>
      </rPr>
      <t>. )</t>
    </r>
  </si>
  <si>
    <r>
      <t>기본공제대상자</t>
    </r>
    <r>
      <rPr>
        <sz val="11"/>
        <color indexed="8"/>
        <rFont val="Arial"/>
        <family val="2"/>
      </rPr>
      <t>(</t>
    </r>
    <r>
      <rPr>
        <sz val="11"/>
        <color indexed="8"/>
        <rFont val="돋움"/>
        <family val="3"/>
      </rPr>
      <t>연령</t>
    </r>
    <r>
      <rPr>
        <sz val="11"/>
        <color indexed="8"/>
        <rFont val="Arial"/>
        <family val="2"/>
      </rPr>
      <t>,</t>
    </r>
    <r>
      <rPr>
        <sz val="11"/>
        <color indexed="8"/>
        <rFont val="돋움"/>
        <family val="3"/>
      </rPr>
      <t>소득제한없음</t>
    </r>
    <r>
      <rPr>
        <sz val="11"/>
        <color indexed="8"/>
        <rFont val="Arial"/>
        <family val="2"/>
      </rPr>
      <t xml:space="preserve">) </t>
    </r>
    <r>
      <rPr>
        <sz val="11"/>
        <color indexed="8"/>
        <rFont val="돋움"/>
        <family val="3"/>
      </rPr>
      <t>위해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근로자가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부담한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 xml:space="preserve">금액
</t>
    </r>
    <r>
      <rPr>
        <b/>
        <sz val="11"/>
        <color indexed="10"/>
        <rFont val="Arial"/>
        <family val="2"/>
      </rPr>
      <t>2007.12.1</t>
    </r>
    <r>
      <rPr>
        <b/>
        <sz val="11"/>
        <color indexed="10"/>
        <rFont val="돋움"/>
        <family val="3"/>
      </rPr>
      <t>∼</t>
    </r>
    <r>
      <rPr>
        <b/>
        <sz val="11"/>
        <color indexed="10"/>
        <rFont val="Arial"/>
        <family val="2"/>
      </rPr>
      <t>2008.12.31(13</t>
    </r>
    <r>
      <rPr>
        <b/>
        <sz val="11"/>
        <color indexed="10"/>
        <rFont val="돋움"/>
        <family val="3"/>
      </rPr>
      <t>개월)사용분</t>
    </r>
  </si>
  <si>
    <t>장기주식형펀드 소득공제</t>
  </si>
  <si>
    <t>전액공제</t>
  </si>
  <si>
    <t>국외교육기관 교육비도 국내와 동일한 한도적용</t>
  </si>
  <si>
    <t>2008.10.20 이후 펀드자산의 60% 이상을 국내주식에 투자하는 주식형 펀드에 3년 이상 적립식으로 가입하면 1년차에는 20%, 2년차에는 10%, 3년차에는 5% 를 소득공제 (가입한도 분기별 300만원, 연간 1,200만원 
이내)('08신설)</t>
  </si>
  <si>
    <r>
      <t xml:space="preserve">                  2008</t>
    </r>
    <r>
      <rPr>
        <sz val="24"/>
        <rFont val="HY헤드라인M"/>
        <family val="1"/>
      </rPr>
      <t>년</t>
    </r>
    <r>
      <rPr>
        <sz val="24"/>
        <rFont val="Arial"/>
        <family val="2"/>
      </rPr>
      <t xml:space="preserve"> </t>
    </r>
    <r>
      <rPr>
        <sz val="24"/>
        <rFont val="HY헤드라인M"/>
        <family val="1"/>
      </rPr>
      <t>연말정산</t>
    </r>
    <r>
      <rPr>
        <sz val="24"/>
        <rFont val="Arial"/>
        <family val="2"/>
      </rPr>
      <t xml:space="preserve"> </t>
    </r>
    <r>
      <rPr>
        <sz val="24"/>
        <rFont val="HY헤드라인M"/>
        <family val="1"/>
      </rPr>
      <t>계산기</t>
    </r>
  </si>
  <si>
    <t>작성일 : 2008.12.3</t>
  </si>
  <si>
    <r>
      <t>※노란색</t>
    </r>
    <r>
      <rPr>
        <b/>
        <sz val="12"/>
        <color indexed="12"/>
        <rFont val="Arial"/>
        <family val="2"/>
      </rPr>
      <t xml:space="preserve"> </t>
    </r>
    <r>
      <rPr>
        <b/>
        <sz val="12"/>
        <color indexed="12"/>
        <rFont val="돋움"/>
        <family val="3"/>
      </rPr>
      <t>셀에</t>
    </r>
    <r>
      <rPr>
        <b/>
        <sz val="12"/>
        <color indexed="12"/>
        <rFont val="Arial"/>
        <family val="2"/>
      </rPr>
      <t xml:space="preserve"> </t>
    </r>
    <r>
      <rPr>
        <b/>
        <sz val="12"/>
        <color indexed="12"/>
        <rFont val="돋움"/>
        <family val="3"/>
      </rPr>
      <t>해당값을</t>
    </r>
    <r>
      <rPr>
        <b/>
        <sz val="12"/>
        <color indexed="12"/>
        <rFont val="Arial"/>
        <family val="2"/>
      </rPr>
      <t xml:space="preserve"> </t>
    </r>
    <r>
      <rPr>
        <b/>
        <sz val="12"/>
        <color indexed="12"/>
        <rFont val="돋움"/>
        <family val="3"/>
      </rPr>
      <t>입력하시면</t>
    </r>
    <r>
      <rPr>
        <b/>
        <sz val="12"/>
        <color indexed="12"/>
        <rFont val="Arial"/>
        <family val="2"/>
      </rPr>
      <t xml:space="preserve"> </t>
    </r>
    <r>
      <rPr>
        <b/>
        <sz val="12"/>
        <color indexed="12"/>
        <rFont val="돋움"/>
        <family val="3"/>
      </rPr>
      <t>소득공제액이</t>
    </r>
    <r>
      <rPr>
        <b/>
        <sz val="12"/>
        <color indexed="12"/>
        <rFont val="Arial"/>
        <family val="2"/>
      </rPr>
      <t xml:space="preserve"> </t>
    </r>
    <r>
      <rPr>
        <b/>
        <sz val="12"/>
        <color indexed="12"/>
        <rFont val="돋움"/>
        <family val="3"/>
      </rPr>
      <t>자동으로</t>
    </r>
    <r>
      <rPr>
        <b/>
        <sz val="12"/>
        <color indexed="12"/>
        <rFont val="Arial"/>
        <family val="2"/>
      </rPr>
      <t xml:space="preserve"> </t>
    </r>
    <r>
      <rPr>
        <b/>
        <sz val="12"/>
        <color indexed="12"/>
        <rFont val="돋움"/>
        <family val="3"/>
      </rPr>
      <t>계산됩니다</t>
    </r>
    <r>
      <rPr>
        <b/>
        <sz val="12"/>
        <color indexed="12"/>
        <rFont val="Arial"/>
        <family val="2"/>
      </rPr>
      <t>.(</t>
    </r>
    <r>
      <rPr>
        <b/>
        <sz val="12"/>
        <color indexed="12"/>
        <rFont val="돋움"/>
        <family val="3"/>
      </rPr>
      <t>최초</t>
    </r>
    <r>
      <rPr>
        <b/>
        <sz val="12"/>
        <color indexed="12"/>
        <rFont val="Arial"/>
        <family val="2"/>
      </rPr>
      <t xml:space="preserve"> </t>
    </r>
    <r>
      <rPr>
        <b/>
        <sz val="12"/>
        <color indexed="12"/>
        <rFont val="돋움"/>
        <family val="3"/>
      </rPr>
      <t>입력되어</t>
    </r>
    <r>
      <rPr>
        <b/>
        <sz val="12"/>
        <color indexed="12"/>
        <rFont val="Arial"/>
        <family val="2"/>
      </rPr>
      <t xml:space="preserve"> </t>
    </r>
    <r>
      <rPr>
        <b/>
        <sz val="12"/>
        <color indexed="12"/>
        <rFont val="돋움"/>
        <family val="3"/>
      </rPr>
      <t>있는</t>
    </r>
    <r>
      <rPr>
        <b/>
        <sz val="12"/>
        <color indexed="12"/>
        <rFont val="Arial"/>
        <family val="2"/>
      </rPr>
      <t xml:space="preserve"> </t>
    </r>
    <r>
      <rPr>
        <b/>
        <sz val="12"/>
        <color indexed="12"/>
        <rFont val="돋움"/>
        <family val="3"/>
      </rPr>
      <t>값은</t>
    </r>
    <r>
      <rPr>
        <b/>
        <sz val="12"/>
        <color indexed="12"/>
        <rFont val="Arial"/>
        <family val="2"/>
      </rPr>
      <t xml:space="preserve"> </t>
    </r>
    <r>
      <rPr>
        <b/>
        <sz val="12"/>
        <color indexed="12"/>
        <rFont val="돋움"/>
        <family val="3"/>
      </rPr>
      <t>예시로</t>
    </r>
    <r>
      <rPr>
        <b/>
        <sz val="12"/>
        <color indexed="12"/>
        <rFont val="Arial"/>
        <family val="2"/>
      </rPr>
      <t xml:space="preserve"> </t>
    </r>
    <r>
      <rPr>
        <b/>
        <sz val="12"/>
        <color indexed="12"/>
        <rFont val="돋움"/>
        <family val="3"/>
      </rPr>
      <t>입력되어</t>
    </r>
    <r>
      <rPr>
        <b/>
        <sz val="12"/>
        <color indexed="12"/>
        <rFont val="Arial"/>
        <family val="2"/>
      </rPr>
      <t xml:space="preserve"> </t>
    </r>
    <r>
      <rPr>
        <b/>
        <sz val="12"/>
        <color indexed="12"/>
        <rFont val="돋움"/>
        <family val="3"/>
      </rPr>
      <t>있는</t>
    </r>
    <r>
      <rPr>
        <b/>
        <sz val="12"/>
        <color indexed="12"/>
        <rFont val="Arial"/>
        <family val="2"/>
      </rPr>
      <t xml:space="preserve"> </t>
    </r>
    <r>
      <rPr>
        <b/>
        <sz val="12"/>
        <color indexed="12"/>
        <rFont val="돋움"/>
        <family val="3"/>
      </rPr>
      <t>값입니다</t>
    </r>
    <r>
      <rPr>
        <b/>
        <sz val="12"/>
        <color indexed="12"/>
        <rFont val="Arial"/>
        <family val="2"/>
      </rPr>
      <t>.)</t>
    </r>
  </si>
  <si>
    <r>
      <t>("-"</t>
    </r>
    <r>
      <rPr>
        <b/>
        <sz val="11"/>
        <color indexed="10"/>
        <rFont val="돋움"/>
        <family val="3"/>
      </rPr>
      <t>금액은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10"/>
        <rFont val="돋움"/>
        <family val="3"/>
      </rPr>
      <t>환급</t>
    </r>
    <r>
      <rPr>
        <b/>
        <sz val="11"/>
        <color indexed="10"/>
        <rFont val="Arial"/>
        <family val="2"/>
      </rPr>
      <t>, "+"</t>
    </r>
    <r>
      <rPr>
        <b/>
        <sz val="11"/>
        <color indexed="10"/>
        <rFont val="돋움"/>
        <family val="3"/>
      </rPr>
      <t>금액은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10"/>
        <rFont val="돋움"/>
        <family val="3"/>
      </rPr>
      <t>추가징수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10"/>
        <rFont val="돋움"/>
        <family val="3"/>
      </rPr>
      <t>임</t>
    </r>
    <r>
      <rPr>
        <b/>
        <sz val="11"/>
        <color indexed="10"/>
        <rFont val="Arial"/>
        <family val="2"/>
      </rPr>
      <t>)</t>
    </r>
  </si>
  <si>
    <t>학생 1 (초/중/고)</t>
  </si>
  <si>
    <t>학생 2 (초/중/고)</t>
  </si>
  <si>
    <t>학생 3 (초/중/고)</t>
  </si>
  <si>
    <t>대학생 1</t>
  </si>
  <si>
    <t>대학생 2</t>
  </si>
  <si>
    <t>대학생 3</t>
  </si>
  <si>
    <r>
      <t xml:space="preserve">  ­</t>
    </r>
    <r>
      <rPr>
        <sz val="11"/>
        <color indexed="8"/>
        <rFont val="돋움"/>
        <family val="3"/>
      </rPr>
      <t>청약부금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연간저축액</t>
    </r>
    <r>
      <rPr>
        <sz val="11"/>
        <color indexed="8"/>
        <rFont val="Arial"/>
        <family val="2"/>
      </rPr>
      <t>(300</t>
    </r>
    <r>
      <rPr>
        <sz val="11"/>
        <color indexed="8"/>
        <rFont val="돋움"/>
        <family val="3"/>
      </rPr>
      <t>만원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한도</t>
    </r>
    <r>
      <rPr>
        <sz val="11"/>
        <color indexed="8"/>
        <rFont val="Arial"/>
        <family val="2"/>
      </rPr>
      <t>)</t>
    </r>
    <r>
      <rPr>
        <sz val="11"/>
        <color indexed="8"/>
        <rFont val="돋움"/>
        <family val="3"/>
      </rPr>
      <t>의</t>
    </r>
    <r>
      <rPr>
        <sz val="11"/>
        <color indexed="8"/>
        <rFont val="Arial"/>
        <family val="2"/>
      </rPr>
      <t xml:space="preserve"> 40%</t>
    </r>
  </si>
  <si>
    <r>
      <t>총급여액의</t>
    </r>
    <r>
      <rPr>
        <sz val="11"/>
        <color indexed="10"/>
        <rFont val="Arial"/>
        <family val="2"/>
      </rPr>
      <t xml:space="preserve"> 20% </t>
    </r>
    <r>
      <rPr>
        <sz val="11"/>
        <color indexed="10"/>
        <rFont val="돋움"/>
        <family val="3"/>
      </rPr>
      <t>초과금액의</t>
    </r>
    <r>
      <rPr>
        <sz val="11"/>
        <color indexed="10"/>
        <rFont val="Arial"/>
        <family val="2"/>
      </rPr>
      <t xml:space="preserve"> 20% </t>
    </r>
    <r>
      <rPr>
        <sz val="11"/>
        <color indexed="10"/>
        <rFont val="돋움"/>
        <family val="3"/>
      </rPr>
      <t>공제</t>
    </r>
    <r>
      <rPr>
        <sz val="11"/>
        <color indexed="10"/>
        <rFont val="Arial"/>
        <family val="2"/>
      </rPr>
      <t>('08</t>
    </r>
    <r>
      <rPr>
        <sz val="11"/>
        <color indexed="10"/>
        <rFont val="돋움"/>
        <family val="3"/>
      </rPr>
      <t>년</t>
    </r>
    <r>
      <rPr>
        <sz val="11"/>
        <color indexed="10"/>
        <rFont val="Arial"/>
        <family val="2"/>
      </rPr>
      <t xml:space="preserve"> </t>
    </r>
    <r>
      <rPr>
        <sz val="11"/>
        <color indexed="10"/>
        <rFont val="돋움"/>
        <family val="3"/>
      </rPr>
      <t>금액</t>
    </r>
    <r>
      <rPr>
        <sz val="11"/>
        <color indexed="10"/>
        <rFont val="Arial"/>
        <family val="2"/>
      </rPr>
      <t xml:space="preserve"> </t>
    </r>
    <r>
      <rPr>
        <sz val="11"/>
        <color indexed="10"/>
        <rFont val="돋움"/>
        <family val="3"/>
      </rPr>
      <t>조정</t>
    </r>
    <r>
      <rPr>
        <sz val="11"/>
        <color indexed="10"/>
        <rFont val="Arial"/>
        <family val="2"/>
      </rPr>
      <t xml:space="preserve">)
</t>
    </r>
    <r>
      <rPr>
        <b/>
        <sz val="11"/>
        <color indexed="10"/>
        <rFont val="Arial"/>
        <family val="2"/>
      </rPr>
      <t xml:space="preserve"> 2007.12.1</t>
    </r>
    <r>
      <rPr>
        <b/>
        <sz val="11"/>
        <color indexed="10"/>
        <rFont val="돋움"/>
        <family val="3"/>
      </rPr>
      <t>∼</t>
    </r>
    <r>
      <rPr>
        <b/>
        <sz val="11"/>
        <color indexed="10"/>
        <rFont val="Arial"/>
        <family val="2"/>
      </rPr>
      <t>2008.12.31(13</t>
    </r>
    <r>
      <rPr>
        <b/>
        <sz val="11"/>
        <color indexed="10"/>
        <rFont val="돋움"/>
        <family val="3"/>
      </rPr>
      <t>개월</t>
    </r>
    <r>
      <rPr>
        <b/>
        <sz val="11"/>
        <color indexed="10"/>
        <rFont val="Arial"/>
        <family val="2"/>
      </rPr>
      <t>)</t>
    </r>
    <r>
      <rPr>
        <b/>
        <sz val="11"/>
        <color indexed="10"/>
        <rFont val="돋움"/>
        <family val="3"/>
      </rPr>
      <t>사용분</t>
    </r>
  </si>
  <si>
    <r>
      <t>학교급식비</t>
    </r>
    <r>
      <rPr>
        <sz val="11"/>
        <color indexed="10"/>
        <rFont val="Arial"/>
        <family val="2"/>
      </rPr>
      <t xml:space="preserve">, </t>
    </r>
    <r>
      <rPr>
        <sz val="11"/>
        <color indexed="10"/>
        <rFont val="돋움"/>
        <family val="3"/>
      </rPr>
      <t>교과서대</t>
    </r>
    <r>
      <rPr>
        <sz val="11"/>
        <color indexed="10"/>
        <rFont val="Arial"/>
        <family val="2"/>
      </rPr>
      <t xml:space="preserve">, </t>
    </r>
    <r>
      <rPr>
        <sz val="11"/>
        <color indexed="10"/>
        <rFont val="돋움"/>
        <family val="3"/>
      </rPr>
      <t>방과후학교</t>
    </r>
    <r>
      <rPr>
        <sz val="11"/>
        <color indexed="10"/>
        <rFont val="Arial"/>
        <family val="2"/>
      </rPr>
      <t xml:space="preserve"> </t>
    </r>
    <r>
      <rPr>
        <sz val="11"/>
        <color indexed="10"/>
        <rFont val="돋움"/>
        <family val="3"/>
      </rPr>
      <t>수업료</t>
    </r>
    <r>
      <rPr>
        <b/>
        <sz val="11"/>
        <color indexed="10"/>
        <rFont val="Arial"/>
        <family val="2"/>
      </rPr>
      <t>(</t>
    </r>
    <r>
      <rPr>
        <b/>
        <sz val="11"/>
        <color indexed="10"/>
        <rFont val="돋움"/>
        <family val="3"/>
      </rPr>
      <t>교재비 제외)</t>
    </r>
    <r>
      <rPr>
        <sz val="11"/>
        <color indexed="10"/>
        <rFont val="Arial"/>
        <family val="2"/>
      </rPr>
      <t xml:space="preserve"> </t>
    </r>
    <r>
      <rPr>
        <sz val="11"/>
        <color indexed="10"/>
        <rFont val="돋움"/>
        <family val="3"/>
      </rPr>
      <t>추가</t>
    </r>
    <r>
      <rPr>
        <sz val="11"/>
        <color indexed="10"/>
        <rFont val="Arial"/>
        <family val="2"/>
      </rPr>
      <t xml:space="preserve">('08 </t>
    </r>
    <r>
      <rPr>
        <sz val="11"/>
        <color indexed="10"/>
        <rFont val="돋움"/>
        <family val="3"/>
      </rPr>
      <t>추가</t>
    </r>
    <r>
      <rPr>
        <sz val="11"/>
        <color indexed="10"/>
        <rFont val="Arial"/>
        <family val="2"/>
      </rPr>
      <t xml:space="preserve">)
</t>
    </r>
    <r>
      <rPr>
        <sz val="11"/>
        <color indexed="10"/>
        <rFont val="돋움"/>
        <family val="3"/>
      </rPr>
      <t>※인당 한도액이 2백만원이므로, 4명 이상인 경우 줄을 더 삽입하여 계산</t>
    </r>
  </si>
  <si>
    <r>
      <t>근로복지기금에서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받은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학자금은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 xml:space="preserve">공제불가
</t>
    </r>
    <r>
      <rPr>
        <sz val="11"/>
        <color indexed="8"/>
        <rFont val="Arial"/>
        <family val="2"/>
      </rPr>
      <t xml:space="preserve"> </t>
    </r>
    <r>
      <rPr>
        <sz val="11"/>
        <color indexed="10"/>
        <rFont val="돋움"/>
        <family val="3"/>
      </rPr>
      <t>※인당 한도액이 7백만원이므로, 4명 이상인 경우 줄을 더 삽입하여 계산</t>
    </r>
  </si>
</sst>
</file>

<file path=xl/styles.xml><?xml version="1.0" encoding="utf-8"?>
<styleSheet xmlns="http://schemas.openxmlformats.org/spreadsheetml/2006/main">
  <numFmts count="2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&quot;/인당&quot;"/>
    <numFmt numFmtId="177" formatCode="#,##0&quot;/인당&quot;;[Red]\-#,##0&quot;/인당&quot;"/>
    <numFmt numFmtId="178" formatCode="#,##0&quot;/인&quot;;[Red]\-#,##0&quot;/인&quot;"/>
    <numFmt numFmtId="179" formatCode="#,##0&quot;건&quot;;[Red]\-#,##0&quot;건&quot;"/>
    <numFmt numFmtId="180" formatCode="#,##0&quot;/건&quot;;[Red]\-#,##0&quot;/건&quot;"/>
    <numFmt numFmtId="181" formatCode="#,##0&quot;이상&quot;"/>
    <numFmt numFmtId="182" formatCode="#,##0&quot;만원이상&quot;"/>
    <numFmt numFmtId="183" formatCode="#,##0&quot;만원이하&quot;"/>
    <numFmt numFmtId="184" formatCode="#,##0&quot;만원초과&quot;"/>
    <numFmt numFmtId="185" formatCode="#,##0_ "/>
  </numFmts>
  <fonts count="26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11"/>
      <color indexed="8"/>
      <name val="돋움"/>
      <family val="3"/>
    </font>
    <font>
      <b/>
      <sz val="11"/>
      <color indexed="8"/>
      <name val="돋움"/>
      <family val="3"/>
    </font>
    <font>
      <sz val="11"/>
      <color indexed="8"/>
      <name val="굴림"/>
      <family val="3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sz val="11"/>
      <name val="굴림"/>
      <family val="3"/>
    </font>
    <font>
      <sz val="11"/>
      <color indexed="12"/>
      <name val="돋움"/>
      <family val="3"/>
    </font>
    <font>
      <sz val="11"/>
      <color indexed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돋움"/>
      <family val="3"/>
    </font>
    <font>
      <b/>
      <sz val="12"/>
      <color indexed="12"/>
      <name val="돋움"/>
      <family val="3"/>
    </font>
    <font>
      <b/>
      <sz val="12"/>
      <color indexed="12"/>
      <name val="Arial"/>
      <family val="2"/>
    </font>
    <font>
      <b/>
      <sz val="11"/>
      <color indexed="9"/>
      <name val="돋움"/>
      <family val="3"/>
    </font>
    <font>
      <b/>
      <sz val="11"/>
      <color indexed="9"/>
      <name val="Arial"/>
      <family val="2"/>
    </font>
    <font>
      <sz val="24"/>
      <name val="Arial"/>
      <family val="2"/>
    </font>
    <font>
      <sz val="24"/>
      <name val="HY헤드라인M"/>
      <family val="1"/>
    </font>
    <font>
      <b/>
      <sz val="11"/>
      <name val="굴림"/>
      <family val="3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2"/>
        <bgColor indexed="64"/>
      </patternFill>
    </fill>
  </fills>
  <borders count="80">
    <border>
      <left/>
      <right/>
      <top/>
      <bottom/>
      <diagonal/>
    </border>
    <border>
      <left style="dashed"/>
      <right style="hair"/>
      <top style="dashed"/>
      <bottom style="hair"/>
    </border>
    <border>
      <left style="thin"/>
      <right style="thin"/>
      <top style="dashed"/>
      <bottom style="hair"/>
    </border>
    <border>
      <left style="dashed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dashed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dashed"/>
      <right style="hair"/>
      <top style="dashed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dashed"/>
      <right style="hair"/>
      <top style="dashed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dashed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dotted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ashed"/>
      <right style="hair"/>
      <top>
        <color indexed="63"/>
      </top>
      <bottom>
        <color indexed="63"/>
      </bottom>
    </border>
    <border>
      <left style="dashed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otted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ashed"/>
      <right style="hair"/>
      <top style="dashed"/>
      <bottom style="dotted"/>
    </border>
    <border>
      <left style="hair"/>
      <right>
        <color indexed="63"/>
      </right>
      <top style="dashed"/>
      <bottom style="dotted"/>
    </border>
    <border>
      <left style="thin"/>
      <right style="thin"/>
      <top style="dashed"/>
      <bottom style="dotted"/>
    </border>
    <border>
      <left style="dash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 horizontal="left"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38" fontId="0" fillId="0" borderId="0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3" fillId="0" borderId="1" xfId="0" applyFont="1" applyFill="1" applyBorder="1" applyAlignment="1" quotePrefix="1">
      <alignment horizontal="left" vertical="center"/>
    </xf>
    <xf numFmtId="38" fontId="3" fillId="0" borderId="2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 quotePrefix="1">
      <alignment horizontal="left" vertical="center"/>
    </xf>
    <xf numFmtId="0" fontId="3" fillId="0" borderId="4" xfId="0" applyFont="1" applyFill="1" applyBorder="1" applyAlignment="1">
      <alignment vertical="center"/>
    </xf>
    <xf numFmtId="38" fontId="3" fillId="0" borderId="5" xfId="0" applyNumberFormat="1" applyFont="1" applyFill="1" applyBorder="1" applyAlignment="1">
      <alignment vertical="center"/>
    </xf>
    <xf numFmtId="0" fontId="3" fillId="0" borderId="6" xfId="0" applyFont="1" applyFill="1" applyBorder="1" applyAlignment="1" quotePrefix="1">
      <alignment horizontal="left" vertical="center"/>
    </xf>
    <xf numFmtId="0" fontId="3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3" fillId="0" borderId="4" xfId="0" applyFont="1" applyFill="1" applyBorder="1" applyAlignment="1" quotePrefix="1">
      <alignment horizontal="left" vertical="center"/>
    </xf>
    <xf numFmtId="0" fontId="3" fillId="0" borderId="10" xfId="0" applyFont="1" applyFill="1" applyBorder="1" applyAlignment="1">
      <alignment vertical="center"/>
    </xf>
    <xf numFmtId="38" fontId="3" fillId="0" borderId="11" xfId="0" applyNumberFormat="1" applyFont="1" applyFill="1" applyBorder="1" applyAlignment="1">
      <alignment vertical="center"/>
    </xf>
    <xf numFmtId="0" fontId="3" fillId="0" borderId="4" xfId="0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 quotePrefix="1">
      <alignment horizontal="left" vertical="center" wrapText="1"/>
    </xf>
    <xf numFmtId="0" fontId="4" fillId="0" borderId="12" xfId="0" applyFont="1" applyFill="1" applyBorder="1" applyAlignment="1" quotePrefix="1">
      <alignment horizontal="left" vertical="center"/>
    </xf>
    <xf numFmtId="0" fontId="4" fillId="0" borderId="9" xfId="0" applyFont="1" applyFill="1" applyBorder="1" applyAlignment="1" quotePrefix="1">
      <alignment horizontal="left" vertical="center"/>
    </xf>
    <xf numFmtId="0" fontId="3" fillId="0" borderId="10" xfId="0" applyFont="1" applyFill="1" applyBorder="1" applyAlignment="1" quotePrefix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38" fontId="3" fillId="0" borderId="11" xfId="0" applyNumberFormat="1" applyFont="1" applyFill="1" applyBorder="1" applyAlignment="1" quotePrefix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4" fillId="0" borderId="8" xfId="0" applyFont="1" applyFill="1" applyBorder="1" applyAlignment="1" quotePrefix="1">
      <alignment horizontal="left" vertical="center"/>
    </xf>
    <xf numFmtId="0" fontId="4" fillId="0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2" fillId="2" borderId="12" xfId="0" applyFont="1" applyFill="1" applyBorder="1" applyAlignment="1" quotePrefix="1">
      <alignment horizontal="left" vertical="center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38" fontId="3" fillId="0" borderId="0" xfId="0" applyNumberFormat="1" applyFont="1" applyFill="1" applyAlignment="1">
      <alignment vertical="top"/>
    </xf>
    <xf numFmtId="38" fontId="5" fillId="0" borderId="0" xfId="0" applyNumberFormat="1" applyFont="1" applyFill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 vertical="top"/>
    </xf>
    <xf numFmtId="0" fontId="3" fillId="0" borderId="16" xfId="0" applyFont="1" applyFill="1" applyBorder="1" applyAlignment="1">
      <alignment vertical="top"/>
    </xf>
    <xf numFmtId="0" fontId="3" fillId="0" borderId="17" xfId="0" applyFont="1" applyFill="1" applyBorder="1" applyAlignment="1">
      <alignment vertical="top"/>
    </xf>
    <xf numFmtId="38" fontId="3" fillId="0" borderId="18" xfId="0" applyNumberFormat="1" applyFont="1" applyFill="1" applyBorder="1" applyAlignment="1">
      <alignment vertical="top"/>
    </xf>
    <xf numFmtId="38" fontId="5" fillId="3" borderId="18" xfId="0" applyNumberFormat="1" applyFont="1" applyFill="1" applyBorder="1" applyAlignment="1">
      <alignment vertical="top"/>
    </xf>
    <xf numFmtId="0" fontId="3" fillId="0" borderId="1" xfId="0" applyFont="1" applyFill="1" applyBorder="1" applyAlignment="1" quotePrefix="1">
      <alignment horizontal="left" vertical="top"/>
    </xf>
    <xf numFmtId="0" fontId="3" fillId="0" borderId="19" xfId="0" applyFont="1" applyFill="1" applyBorder="1" applyAlignment="1">
      <alignment vertical="top"/>
    </xf>
    <xf numFmtId="38" fontId="3" fillId="0" borderId="2" xfId="0" applyNumberFormat="1" applyFont="1" applyFill="1" applyBorder="1" applyAlignment="1">
      <alignment vertical="top"/>
    </xf>
    <xf numFmtId="38" fontId="5" fillId="3" borderId="2" xfId="0" applyNumberFormat="1" applyFont="1" applyFill="1" applyBorder="1" applyAlignment="1">
      <alignment vertical="top"/>
    </xf>
    <xf numFmtId="0" fontId="3" fillId="0" borderId="3" xfId="0" applyFont="1" applyFill="1" applyBorder="1" applyAlignment="1" quotePrefix="1">
      <alignment horizontal="left" vertical="top"/>
    </xf>
    <xf numFmtId="0" fontId="3" fillId="0" borderId="4" xfId="0" applyFont="1" applyFill="1" applyBorder="1" applyAlignment="1">
      <alignment vertical="top"/>
    </xf>
    <xf numFmtId="38" fontId="3" fillId="0" borderId="5" xfId="0" applyNumberFormat="1" applyFont="1" applyFill="1" applyBorder="1" applyAlignment="1">
      <alignment vertical="top"/>
    </xf>
    <xf numFmtId="38" fontId="5" fillId="3" borderId="5" xfId="0" applyNumberFormat="1" applyFont="1" applyFill="1" applyBorder="1" applyAlignment="1">
      <alignment vertical="top"/>
    </xf>
    <xf numFmtId="0" fontId="3" fillId="0" borderId="6" xfId="0" applyFont="1" applyFill="1" applyBorder="1" applyAlignment="1" quotePrefix="1">
      <alignment horizontal="left" vertical="top"/>
    </xf>
    <xf numFmtId="0" fontId="3" fillId="0" borderId="20" xfId="0" applyFont="1" applyFill="1" applyBorder="1" applyAlignment="1">
      <alignment vertical="top"/>
    </xf>
    <xf numFmtId="38" fontId="3" fillId="0" borderId="21" xfId="0" applyNumberFormat="1" applyFont="1" applyFill="1" applyBorder="1" applyAlignment="1">
      <alignment vertical="top"/>
    </xf>
    <xf numFmtId="38" fontId="5" fillId="3" borderId="21" xfId="0" applyNumberFormat="1" applyFont="1" applyFill="1" applyBorder="1" applyAlignment="1">
      <alignment vertical="top"/>
    </xf>
    <xf numFmtId="0" fontId="3" fillId="0" borderId="22" xfId="0" applyFont="1" applyFill="1" applyBorder="1" applyAlignment="1">
      <alignment vertical="top"/>
    </xf>
    <xf numFmtId="0" fontId="3" fillId="0" borderId="23" xfId="0" applyFont="1" applyFill="1" applyBorder="1" applyAlignment="1">
      <alignment vertical="top"/>
    </xf>
    <xf numFmtId="38" fontId="5" fillId="3" borderId="24" xfId="0" applyNumberFormat="1" applyFont="1" applyFill="1" applyBorder="1" applyAlignment="1">
      <alignment vertical="top"/>
    </xf>
    <xf numFmtId="0" fontId="3" fillId="0" borderId="25" xfId="0" applyFont="1" applyFill="1" applyBorder="1" applyAlignment="1">
      <alignment vertical="top"/>
    </xf>
    <xf numFmtId="0" fontId="3" fillId="0" borderId="26" xfId="0" applyFont="1" applyFill="1" applyBorder="1" applyAlignment="1">
      <alignment vertical="top"/>
    </xf>
    <xf numFmtId="0" fontId="3" fillId="0" borderId="0" xfId="0" applyFont="1" applyFill="1" applyBorder="1" applyAlignment="1" quotePrefix="1">
      <alignment horizontal="left" vertical="top"/>
    </xf>
    <xf numFmtId="0" fontId="3" fillId="0" borderId="0" xfId="0" applyFont="1" applyFill="1" applyBorder="1" applyAlignment="1">
      <alignment/>
    </xf>
    <xf numFmtId="0" fontId="5" fillId="2" borderId="0" xfId="0" applyFont="1" applyFill="1" applyBorder="1" applyAlignment="1" quotePrefix="1">
      <alignment horizontal="right" vertical="top"/>
    </xf>
    <xf numFmtId="38" fontId="3" fillId="2" borderId="0" xfId="0" applyNumberFormat="1" applyFont="1" applyFill="1" applyBorder="1" applyAlignment="1" quotePrefix="1">
      <alignment horizontal="right" vertical="top"/>
    </xf>
    <xf numFmtId="0" fontId="3" fillId="0" borderId="27" xfId="0" applyFont="1" applyFill="1" applyBorder="1" applyAlignment="1">
      <alignment vertical="top"/>
    </xf>
    <xf numFmtId="0" fontId="3" fillId="0" borderId="28" xfId="0" applyFont="1" applyFill="1" applyBorder="1" applyAlignment="1">
      <alignment vertical="top"/>
    </xf>
    <xf numFmtId="38" fontId="3" fillId="0" borderId="29" xfId="0" applyNumberFormat="1" applyFont="1" applyFill="1" applyBorder="1" applyAlignment="1">
      <alignment vertical="top"/>
    </xf>
    <xf numFmtId="38" fontId="5" fillId="3" borderId="29" xfId="0" applyNumberFormat="1" applyFont="1" applyFill="1" applyBorder="1" applyAlignment="1">
      <alignment vertical="top"/>
    </xf>
    <xf numFmtId="0" fontId="3" fillId="0" borderId="30" xfId="0" applyFont="1" applyFill="1" applyBorder="1" applyAlignment="1" quotePrefix="1">
      <alignment horizontal="left" vertical="top"/>
    </xf>
    <xf numFmtId="0" fontId="3" fillId="0" borderId="31" xfId="0" applyFont="1" applyFill="1" applyBorder="1" applyAlignment="1" quotePrefix="1">
      <alignment horizontal="left" vertical="top"/>
    </xf>
    <xf numFmtId="38" fontId="3" fillId="0" borderId="32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center"/>
    </xf>
    <xf numFmtId="38" fontId="3" fillId="3" borderId="32" xfId="0" applyNumberFormat="1" applyFont="1" applyFill="1" applyBorder="1" applyAlignment="1">
      <alignment vertical="top"/>
    </xf>
    <xf numFmtId="38" fontId="3" fillId="3" borderId="18" xfId="0" applyNumberFormat="1" applyFont="1" applyFill="1" applyBorder="1" applyAlignment="1">
      <alignment vertical="top"/>
    </xf>
    <xf numFmtId="0" fontId="3" fillId="0" borderId="33" xfId="0" applyFont="1" applyFill="1" applyBorder="1" applyAlignment="1">
      <alignment vertical="center"/>
    </xf>
    <xf numFmtId="38" fontId="7" fillId="0" borderId="0" xfId="0" applyNumberFormat="1" applyFont="1" applyFill="1" applyAlignment="1">
      <alignment vertical="top"/>
    </xf>
    <xf numFmtId="0" fontId="3" fillId="4" borderId="4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top"/>
    </xf>
    <xf numFmtId="38" fontId="8" fillId="0" borderId="0" xfId="0" applyNumberFormat="1" applyFont="1" applyFill="1" applyBorder="1" applyAlignment="1">
      <alignment vertical="top"/>
    </xf>
    <xf numFmtId="38" fontId="5" fillId="0" borderId="18" xfId="0" applyNumberFormat="1" applyFont="1" applyFill="1" applyBorder="1" applyAlignment="1">
      <alignment vertical="top"/>
    </xf>
    <xf numFmtId="38" fontId="5" fillId="0" borderId="2" xfId="0" applyNumberFormat="1" applyFont="1" applyFill="1" applyBorder="1" applyAlignment="1">
      <alignment vertical="top"/>
    </xf>
    <xf numFmtId="38" fontId="5" fillId="0" borderId="5" xfId="0" applyNumberFormat="1" applyFont="1" applyFill="1" applyBorder="1" applyAlignment="1">
      <alignment vertical="top"/>
    </xf>
    <xf numFmtId="38" fontId="5" fillId="0" borderId="21" xfId="0" applyNumberFormat="1" applyFont="1" applyFill="1" applyBorder="1" applyAlignment="1">
      <alignment vertical="top"/>
    </xf>
    <xf numFmtId="38" fontId="5" fillId="0" borderId="24" xfId="0" applyNumberFormat="1" applyFont="1" applyFill="1" applyBorder="1" applyAlignment="1">
      <alignment vertical="top"/>
    </xf>
    <xf numFmtId="38" fontId="5" fillId="2" borderId="0" xfId="0" applyNumberFormat="1" applyFont="1" applyFill="1" applyBorder="1" applyAlignment="1" quotePrefix="1">
      <alignment horizontal="left" vertical="top"/>
    </xf>
    <xf numFmtId="38" fontId="5" fillId="0" borderId="34" xfId="0" applyNumberFormat="1" applyFont="1" applyFill="1" applyBorder="1" applyAlignment="1">
      <alignment vertical="top"/>
    </xf>
    <xf numFmtId="38" fontId="5" fillId="0" borderId="35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3" fillId="0" borderId="36" xfId="0" applyFont="1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3" fillId="4" borderId="37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top"/>
    </xf>
    <xf numFmtId="0" fontId="4" fillId="0" borderId="39" xfId="0" applyFont="1" applyFill="1" applyBorder="1" applyAlignment="1">
      <alignment horizontal="left" vertical="center"/>
    </xf>
    <xf numFmtId="0" fontId="4" fillId="0" borderId="40" xfId="0" applyFont="1" applyFill="1" applyBorder="1" applyAlignment="1" quotePrefix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42" xfId="0" applyFont="1" applyFill="1" applyBorder="1" applyAlignment="1" quotePrefix="1">
      <alignment horizontal="left" vertical="center"/>
    </xf>
    <xf numFmtId="0" fontId="13" fillId="0" borderId="42" xfId="0" applyFont="1" applyFill="1" applyBorder="1" applyAlignment="1">
      <alignment vertical="center"/>
    </xf>
    <xf numFmtId="0" fontId="14" fillId="0" borderId="42" xfId="0" applyFont="1" applyFill="1" applyBorder="1" applyAlignment="1">
      <alignment vertical="center"/>
    </xf>
    <xf numFmtId="0" fontId="14" fillId="0" borderId="43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185" fontId="14" fillId="5" borderId="2" xfId="0" applyNumberFormat="1" applyFont="1" applyFill="1" applyBorder="1" applyAlignment="1">
      <alignment vertical="center"/>
    </xf>
    <xf numFmtId="38" fontId="14" fillId="3" borderId="2" xfId="0" applyNumberFormat="1" applyFont="1" applyFill="1" applyBorder="1" applyAlignment="1">
      <alignment vertical="center"/>
    </xf>
    <xf numFmtId="38" fontId="14" fillId="0" borderId="2" xfId="0" applyNumberFormat="1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185" fontId="14" fillId="5" borderId="5" xfId="0" applyNumberFormat="1" applyFont="1" applyFill="1" applyBorder="1" applyAlignment="1">
      <alignment vertical="center"/>
    </xf>
    <xf numFmtId="38" fontId="14" fillId="3" borderId="5" xfId="0" applyNumberFormat="1" applyFont="1" applyFill="1" applyBorder="1" applyAlignment="1">
      <alignment vertical="center"/>
    </xf>
    <xf numFmtId="38" fontId="14" fillId="0" borderId="5" xfId="0" applyNumberFormat="1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185" fontId="14" fillId="0" borderId="21" xfId="0" applyNumberFormat="1" applyFont="1" applyFill="1" applyBorder="1" applyAlignment="1">
      <alignment vertical="center"/>
    </xf>
    <xf numFmtId="38" fontId="14" fillId="3" borderId="21" xfId="0" applyNumberFormat="1" applyFont="1" applyFill="1" applyBorder="1" applyAlignment="1">
      <alignment vertical="center"/>
    </xf>
    <xf numFmtId="38" fontId="14" fillId="0" borderId="21" xfId="0" applyNumberFormat="1" applyFont="1" applyFill="1" applyBorder="1" applyAlignment="1">
      <alignment vertical="center"/>
    </xf>
    <xf numFmtId="0" fontId="14" fillId="0" borderId="44" xfId="0" applyFont="1" applyFill="1" applyBorder="1" applyAlignment="1">
      <alignment vertical="center"/>
    </xf>
    <xf numFmtId="0" fontId="14" fillId="0" borderId="45" xfId="0" applyFont="1" applyFill="1" applyBorder="1" applyAlignment="1">
      <alignment vertical="center"/>
    </xf>
    <xf numFmtId="38" fontId="14" fillId="3" borderId="32" xfId="0" applyNumberFormat="1" applyFont="1" applyFill="1" applyBorder="1" applyAlignment="1">
      <alignment vertical="center"/>
    </xf>
    <xf numFmtId="38" fontId="14" fillId="0" borderId="32" xfId="0" applyNumberFormat="1" applyFont="1" applyFill="1" applyBorder="1" applyAlignment="1">
      <alignment vertical="center"/>
    </xf>
    <xf numFmtId="0" fontId="14" fillId="0" borderId="46" xfId="0" applyFont="1" applyFill="1" applyBorder="1" applyAlignment="1">
      <alignment vertical="center"/>
    </xf>
    <xf numFmtId="0" fontId="14" fillId="0" borderId="47" xfId="0" applyFont="1" applyFill="1" applyBorder="1" applyAlignment="1">
      <alignment vertical="center"/>
    </xf>
    <xf numFmtId="38" fontId="14" fillId="3" borderId="34" xfId="0" applyNumberFormat="1" applyFont="1" applyFill="1" applyBorder="1" applyAlignment="1">
      <alignment vertical="center"/>
    </xf>
    <xf numFmtId="38" fontId="14" fillId="0" borderId="34" xfId="0" applyNumberFormat="1" applyFont="1" applyFill="1" applyBorder="1" applyAlignment="1">
      <alignment vertical="center"/>
    </xf>
    <xf numFmtId="0" fontId="14" fillId="0" borderId="48" xfId="0" applyFont="1" applyFill="1" applyBorder="1" applyAlignment="1">
      <alignment vertical="center"/>
    </xf>
    <xf numFmtId="38" fontId="14" fillId="5" borderId="5" xfId="0" applyNumberFormat="1" applyFont="1" applyFill="1" applyBorder="1" applyAlignment="1">
      <alignment vertical="center"/>
    </xf>
    <xf numFmtId="178" fontId="14" fillId="0" borderId="5" xfId="0" applyNumberFormat="1" applyFont="1" applyFill="1" applyBorder="1" applyAlignment="1">
      <alignment vertical="center"/>
    </xf>
    <xf numFmtId="38" fontId="14" fillId="5" borderId="11" xfId="0" applyNumberFormat="1" applyFont="1" applyFill="1" applyBorder="1" applyAlignment="1">
      <alignment vertical="center"/>
    </xf>
    <xf numFmtId="178" fontId="14" fillId="0" borderId="11" xfId="0" applyNumberFormat="1" applyFont="1" applyFill="1" applyBorder="1" applyAlignment="1">
      <alignment vertical="center"/>
    </xf>
    <xf numFmtId="38" fontId="14" fillId="0" borderId="11" xfId="0" applyNumberFormat="1" applyFont="1" applyFill="1" applyBorder="1" applyAlignment="1">
      <alignment vertical="center"/>
    </xf>
    <xf numFmtId="178" fontId="16" fillId="0" borderId="5" xfId="0" applyNumberFormat="1" applyFont="1" applyFill="1" applyBorder="1" applyAlignment="1">
      <alignment vertical="center"/>
    </xf>
    <xf numFmtId="38" fontId="14" fillId="0" borderId="5" xfId="0" applyNumberFormat="1" applyFont="1" applyFill="1" applyBorder="1" applyAlignment="1" quotePrefix="1">
      <alignment horizontal="left" vertical="center" wrapText="1"/>
    </xf>
    <xf numFmtId="0" fontId="14" fillId="0" borderId="49" xfId="0" applyFont="1" applyFill="1" applyBorder="1" applyAlignment="1">
      <alignment vertical="center"/>
    </xf>
    <xf numFmtId="38" fontId="14" fillId="5" borderId="35" xfId="0" applyNumberFormat="1" applyFont="1" applyFill="1" applyBorder="1" applyAlignment="1">
      <alignment vertical="center"/>
    </xf>
    <xf numFmtId="178" fontId="14" fillId="0" borderId="35" xfId="0" applyNumberFormat="1" applyFont="1" applyFill="1" applyBorder="1" applyAlignment="1">
      <alignment vertical="center"/>
    </xf>
    <xf numFmtId="38" fontId="14" fillId="0" borderId="35" xfId="0" applyNumberFormat="1" applyFont="1" applyFill="1" applyBorder="1" applyAlignment="1">
      <alignment vertical="center"/>
    </xf>
    <xf numFmtId="0" fontId="13" fillId="0" borderId="50" xfId="0" applyFont="1" applyFill="1" applyBorder="1" applyAlignment="1">
      <alignment vertical="center"/>
    </xf>
    <xf numFmtId="0" fontId="13" fillId="0" borderId="45" xfId="0" applyFont="1" applyFill="1" applyBorder="1" applyAlignment="1">
      <alignment vertical="center"/>
    </xf>
    <xf numFmtId="38" fontId="13" fillId="5" borderId="32" xfId="0" applyNumberFormat="1" applyFont="1" applyFill="1" applyBorder="1" applyAlignment="1">
      <alignment vertical="center"/>
    </xf>
    <xf numFmtId="38" fontId="13" fillId="0" borderId="32" xfId="0" applyNumberFormat="1" applyFont="1" applyFill="1" applyBorder="1" applyAlignment="1">
      <alignment vertical="center"/>
    </xf>
    <xf numFmtId="38" fontId="14" fillId="5" borderId="29" xfId="0" applyNumberFormat="1" applyFont="1" applyFill="1" applyBorder="1" applyAlignment="1">
      <alignment vertical="center"/>
    </xf>
    <xf numFmtId="38" fontId="14" fillId="0" borderId="29" xfId="0" applyNumberFormat="1" applyFont="1" applyFill="1" applyBorder="1" applyAlignment="1">
      <alignment vertical="center"/>
    </xf>
    <xf numFmtId="38" fontId="14" fillId="0" borderId="35" xfId="0" applyNumberFormat="1" applyFont="1" applyFill="1" applyBorder="1" applyAlignment="1" quotePrefix="1">
      <alignment horizontal="right" vertical="center"/>
    </xf>
    <xf numFmtId="38" fontId="14" fillId="0" borderId="51" xfId="0" applyNumberFormat="1" applyFont="1" applyFill="1" applyBorder="1" applyAlignment="1" quotePrefix="1">
      <alignment horizontal="left" vertical="center"/>
    </xf>
    <xf numFmtId="38" fontId="12" fillId="0" borderId="34" xfId="0" applyNumberFormat="1" applyFont="1" applyFill="1" applyBorder="1" applyAlignment="1">
      <alignment vertical="center"/>
    </xf>
    <xf numFmtId="38" fontId="14" fillId="4" borderId="5" xfId="0" applyNumberFormat="1" applyFont="1" applyFill="1" applyBorder="1" applyAlignment="1">
      <alignment vertical="center"/>
    </xf>
    <xf numFmtId="178" fontId="14" fillId="0" borderId="5" xfId="0" applyNumberFormat="1" applyFont="1" applyFill="1" applyBorder="1" applyAlignment="1">
      <alignment horizontal="right" vertical="center"/>
    </xf>
    <xf numFmtId="178" fontId="14" fillId="4" borderId="5" xfId="0" applyNumberFormat="1" applyFont="1" applyFill="1" applyBorder="1" applyAlignment="1">
      <alignment horizontal="right" vertical="center"/>
    </xf>
    <xf numFmtId="38" fontId="14" fillId="0" borderId="5" xfId="0" applyNumberFormat="1" applyFont="1" applyFill="1" applyBorder="1" applyAlignment="1" quotePrefix="1">
      <alignment horizontal="left" vertical="center"/>
    </xf>
    <xf numFmtId="38" fontId="14" fillId="3" borderId="5" xfId="0" applyNumberFormat="1" applyFont="1" applyFill="1" applyBorder="1" applyAlignment="1" quotePrefix="1">
      <alignment horizontal="right" vertical="center"/>
    </xf>
    <xf numFmtId="38" fontId="14" fillId="0" borderId="11" xfId="0" applyNumberFormat="1" applyFont="1" applyFill="1" applyBorder="1" applyAlignment="1" quotePrefix="1">
      <alignment horizontal="right" vertical="center"/>
    </xf>
    <xf numFmtId="38" fontId="14" fillId="0" borderId="11" xfId="0" applyNumberFormat="1" applyFont="1" applyFill="1" applyBorder="1" applyAlignment="1" quotePrefix="1">
      <alignment horizontal="left" vertical="center"/>
    </xf>
    <xf numFmtId="184" fontId="14" fillId="0" borderId="5" xfId="0" applyNumberFormat="1" applyFont="1" applyFill="1" applyBorder="1" applyAlignment="1">
      <alignment horizontal="right" vertical="center"/>
    </xf>
    <xf numFmtId="38" fontId="14" fillId="5" borderId="24" xfId="0" applyNumberFormat="1" applyFont="1" applyFill="1" applyBorder="1" applyAlignment="1">
      <alignment vertical="center"/>
    </xf>
    <xf numFmtId="38" fontId="14" fillId="0" borderId="24" xfId="0" applyNumberFormat="1" applyFont="1" applyFill="1" applyBorder="1" applyAlignment="1">
      <alignment vertical="center"/>
    </xf>
    <xf numFmtId="38" fontId="14" fillId="0" borderId="24" xfId="0" applyNumberFormat="1" applyFont="1" applyFill="1" applyBorder="1" applyAlignment="1" quotePrefix="1">
      <alignment horizontal="left" vertical="center"/>
    </xf>
    <xf numFmtId="38" fontId="14" fillId="5" borderId="34" xfId="0" applyNumberFormat="1" applyFont="1" applyFill="1" applyBorder="1" applyAlignment="1">
      <alignment vertical="center"/>
    </xf>
    <xf numFmtId="0" fontId="14" fillId="0" borderId="52" xfId="0" applyFont="1" applyFill="1" applyBorder="1" applyAlignment="1">
      <alignment vertical="center"/>
    </xf>
    <xf numFmtId="38" fontId="14" fillId="4" borderId="34" xfId="0" applyNumberFormat="1" applyFont="1" applyFill="1" applyBorder="1" applyAlignment="1">
      <alignment vertical="center"/>
    </xf>
    <xf numFmtId="179" fontId="14" fillId="0" borderId="5" xfId="0" applyNumberFormat="1" applyFont="1" applyFill="1" applyBorder="1" applyAlignment="1">
      <alignment horizontal="right" vertical="center"/>
    </xf>
    <xf numFmtId="38" fontId="14" fillId="3" borderId="53" xfId="0" applyNumberFormat="1" applyFont="1" applyFill="1" applyBorder="1" applyAlignment="1">
      <alignment vertical="center"/>
    </xf>
    <xf numFmtId="38" fontId="14" fillId="0" borderId="53" xfId="0" applyNumberFormat="1" applyFont="1" applyFill="1" applyBorder="1" applyAlignment="1">
      <alignment vertical="center"/>
    </xf>
    <xf numFmtId="180" fontId="14" fillId="0" borderId="5" xfId="0" applyNumberFormat="1" applyFont="1" applyFill="1" applyBorder="1" applyAlignment="1">
      <alignment horizontal="right" vertical="center"/>
    </xf>
    <xf numFmtId="0" fontId="14" fillId="0" borderId="54" xfId="0" applyFont="1" applyFill="1" applyBorder="1" applyAlignment="1">
      <alignment vertical="center"/>
    </xf>
    <xf numFmtId="38" fontId="15" fillId="0" borderId="34" xfId="0" applyNumberFormat="1" applyFont="1" applyFill="1" applyBorder="1" applyAlignment="1">
      <alignment vertical="center"/>
    </xf>
    <xf numFmtId="0" fontId="14" fillId="0" borderId="4" xfId="0" applyFont="1" applyFill="1" applyBorder="1" applyAlignment="1" quotePrefix="1">
      <alignment horizontal="left" vertical="center"/>
    </xf>
    <xf numFmtId="0" fontId="14" fillId="0" borderId="10" xfId="0" applyFont="1" applyFill="1" applyBorder="1" applyAlignment="1" quotePrefix="1">
      <alignment horizontal="left" vertical="center"/>
    </xf>
    <xf numFmtId="38" fontId="16" fillId="3" borderId="24" xfId="0" applyNumberFormat="1" applyFont="1" applyFill="1" applyBorder="1" applyAlignment="1">
      <alignment vertical="center"/>
    </xf>
    <xf numFmtId="38" fontId="14" fillId="0" borderId="55" xfId="0" applyNumberFormat="1" applyFont="1" applyFill="1" applyBorder="1" applyAlignment="1">
      <alignment vertical="center"/>
    </xf>
    <xf numFmtId="38" fontId="16" fillId="0" borderId="32" xfId="0" applyNumberFormat="1" applyFont="1" applyFill="1" applyBorder="1" applyAlignment="1">
      <alignment horizontal="right" vertical="center"/>
    </xf>
    <xf numFmtId="38" fontId="14" fillId="0" borderId="56" xfId="0" applyNumberFormat="1" applyFont="1" applyFill="1" applyBorder="1" applyAlignment="1">
      <alignment vertical="center"/>
    </xf>
    <xf numFmtId="0" fontId="14" fillId="0" borderId="57" xfId="0" applyFont="1" applyFill="1" applyBorder="1" applyAlignment="1">
      <alignment vertical="center"/>
    </xf>
    <xf numFmtId="38" fontId="14" fillId="3" borderId="55" xfId="0" applyNumberFormat="1" applyFont="1" applyFill="1" applyBorder="1" applyAlignment="1">
      <alignment vertical="center"/>
    </xf>
    <xf numFmtId="38" fontId="14" fillId="5" borderId="32" xfId="0" applyNumberFormat="1" applyFont="1" applyFill="1" applyBorder="1" applyAlignment="1">
      <alignment vertical="center"/>
    </xf>
    <xf numFmtId="38" fontId="14" fillId="3" borderId="24" xfId="0" applyNumberFormat="1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38" fontId="14" fillId="3" borderId="35" xfId="0" applyNumberFormat="1" applyFont="1" applyFill="1" applyBorder="1" applyAlignment="1">
      <alignment vertical="center"/>
    </xf>
    <xf numFmtId="183" fontId="14" fillId="6" borderId="34" xfId="0" applyNumberFormat="1" applyFont="1" applyFill="1" applyBorder="1" applyAlignment="1">
      <alignment vertical="center"/>
    </xf>
    <xf numFmtId="38" fontId="14" fillId="0" borderId="34" xfId="0" applyNumberFormat="1" applyFont="1" applyFill="1" applyBorder="1" applyAlignment="1">
      <alignment vertical="center" wrapText="1"/>
    </xf>
    <xf numFmtId="38" fontId="15" fillId="0" borderId="2" xfId="0" applyNumberFormat="1" applyFont="1" applyFill="1" applyBorder="1" applyAlignment="1">
      <alignment vertical="center"/>
    </xf>
    <xf numFmtId="38" fontId="15" fillId="0" borderId="5" xfId="0" applyNumberFormat="1" applyFont="1" applyFill="1" applyBorder="1" applyAlignment="1">
      <alignment vertical="center"/>
    </xf>
    <xf numFmtId="38" fontId="15" fillId="0" borderId="21" xfId="0" applyNumberFormat="1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38" fontId="14" fillId="3" borderId="18" xfId="0" applyNumberFormat="1" applyFont="1" applyFill="1" applyBorder="1" applyAlignment="1">
      <alignment vertical="center"/>
    </xf>
    <xf numFmtId="38" fontId="14" fillId="0" borderId="18" xfId="0" applyNumberFormat="1" applyFont="1" applyFill="1" applyBorder="1" applyAlignment="1">
      <alignment vertical="center"/>
    </xf>
    <xf numFmtId="38" fontId="14" fillId="0" borderId="34" xfId="0" applyNumberFormat="1" applyFont="1" applyFill="1" applyBorder="1" applyAlignment="1" quotePrefix="1">
      <alignment horizontal="left" vertical="center"/>
    </xf>
    <xf numFmtId="0" fontId="13" fillId="2" borderId="16" xfId="0" applyFont="1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38" fontId="14" fillId="2" borderId="18" xfId="0" applyNumberFormat="1" applyFont="1" applyFill="1" applyBorder="1" applyAlignment="1">
      <alignment vertical="center"/>
    </xf>
    <xf numFmtId="0" fontId="13" fillId="0" borderId="43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38" fontId="11" fillId="0" borderId="2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38" fontId="11" fillId="0" borderId="5" xfId="0" applyNumberFormat="1" applyFont="1" applyFill="1" applyBorder="1" applyAlignment="1">
      <alignment vertical="center"/>
    </xf>
    <xf numFmtId="0" fontId="13" fillId="0" borderId="58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38" fontId="11" fillId="0" borderId="21" xfId="0" applyNumberFormat="1" applyFont="1" applyFill="1" applyBorder="1" applyAlignment="1">
      <alignment vertical="center"/>
    </xf>
    <xf numFmtId="38" fontId="13" fillId="6" borderId="35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38" fontId="13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center"/>
    </xf>
    <xf numFmtId="38" fontId="3" fillId="0" borderId="2" xfId="0" applyNumberFormat="1" applyFont="1" applyFill="1" applyBorder="1" applyAlignment="1" quotePrefix="1">
      <alignment horizontal="left" vertical="center"/>
    </xf>
    <xf numFmtId="38" fontId="3" fillId="0" borderId="5" xfId="0" applyNumberFormat="1" applyFont="1" applyFill="1" applyBorder="1" applyAlignment="1" quotePrefix="1">
      <alignment horizontal="left" vertical="center"/>
    </xf>
    <xf numFmtId="38" fontId="3" fillId="0" borderId="21" xfId="0" applyNumberFormat="1" applyFont="1" applyFill="1" applyBorder="1" applyAlignment="1" quotePrefix="1">
      <alignment horizontal="left" vertical="center"/>
    </xf>
    <xf numFmtId="38" fontId="3" fillId="0" borderId="59" xfId="0" applyNumberFormat="1" applyFont="1" applyFill="1" applyBorder="1" applyAlignment="1" quotePrefix="1">
      <alignment horizontal="left" vertical="center"/>
    </xf>
    <xf numFmtId="38" fontId="3" fillId="0" borderId="56" xfId="0" applyNumberFormat="1" applyFont="1" applyFill="1" applyBorder="1" applyAlignment="1" quotePrefix="1">
      <alignment horizontal="left" vertical="center"/>
    </xf>
    <xf numFmtId="38" fontId="3" fillId="0" borderId="11" xfId="0" applyNumberFormat="1" applyFont="1" applyFill="1" applyBorder="1" applyAlignment="1" quotePrefix="1">
      <alignment horizontal="left" vertical="center" wrapText="1"/>
    </xf>
    <xf numFmtId="38" fontId="3" fillId="0" borderId="5" xfId="0" applyNumberFormat="1" applyFont="1" applyFill="1" applyBorder="1" applyAlignment="1">
      <alignment horizontal="left" vertical="center"/>
    </xf>
    <xf numFmtId="38" fontId="3" fillId="0" borderId="5" xfId="0" applyNumberFormat="1" applyFont="1" applyFill="1" applyBorder="1" applyAlignment="1" quotePrefix="1">
      <alignment horizontal="left" vertical="center" wrapText="1"/>
    </xf>
    <xf numFmtId="38" fontId="7" fillId="0" borderId="51" xfId="0" applyNumberFormat="1" applyFont="1" applyFill="1" applyBorder="1" applyAlignment="1">
      <alignment horizontal="left" vertical="center" wrapText="1"/>
    </xf>
    <xf numFmtId="38" fontId="3" fillId="0" borderId="29" xfId="0" applyNumberFormat="1" applyFont="1" applyFill="1" applyBorder="1" applyAlignment="1" quotePrefix="1">
      <alignment horizontal="right" vertical="center"/>
    </xf>
    <xf numFmtId="38" fontId="18" fillId="0" borderId="60" xfId="0" applyNumberFormat="1" applyFont="1" applyFill="1" applyBorder="1" applyAlignment="1">
      <alignment horizontal="left" vertical="center"/>
    </xf>
    <xf numFmtId="38" fontId="3" fillId="0" borderId="5" xfId="0" applyNumberFormat="1" applyFont="1" applyFill="1" applyBorder="1" applyAlignment="1" quotePrefix="1">
      <alignment horizontal="right" vertical="center"/>
    </xf>
    <xf numFmtId="38" fontId="3" fillId="0" borderId="61" xfId="0" applyNumberFormat="1" applyFont="1" applyFill="1" applyBorder="1" applyAlignment="1">
      <alignment horizontal="left" vertical="center"/>
    </xf>
    <xf numFmtId="38" fontId="3" fillId="0" borderId="5" xfId="0" applyNumberFormat="1" applyFont="1" applyFill="1" applyBorder="1" applyAlignment="1">
      <alignment horizontal="right" vertical="center"/>
    </xf>
    <xf numFmtId="38" fontId="3" fillId="4" borderId="5" xfId="0" applyNumberFormat="1" applyFont="1" applyFill="1" applyBorder="1" applyAlignment="1">
      <alignment horizontal="right" vertical="center"/>
    </xf>
    <xf numFmtId="38" fontId="7" fillId="0" borderId="5" xfId="0" applyNumberFormat="1" applyFont="1" applyFill="1" applyBorder="1" applyAlignment="1">
      <alignment horizontal="left" vertical="center"/>
    </xf>
    <xf numFmtId="38" fontId="3" fillId="0" borderId="11" xfId="0" applyNumberFormat="1" applyFont="1" applyFill="1" applyBorder="1" applyAlignment="1" quotePrefix="1">
      <alignment horizontal="left" vertical="center"/>
    </xf>
    <xf numFmtId="178" fontId="3" fillId="0" borderId="5" xfId="0" applyNumberFormat="1" applyFont="1" applyFill="1" applyBorder="1" applyAlignment="1">
      <alignment horizontal="right" vertical="center"/>
    </xf>
    <xf numFmtId="38" fontId="3" fillId="0" borderId="5" xfId="0" applyNumberFormat="1" applyFont="1" applyFill="1" applyBorder="1" applyAlignment="1">
      <alignment horizontal="left" vertical="center" wrapText="1"/>
    </xf>
    <xf numFmtId="38" fontId="3" fillId="0" borderId="34" xfId="0" applyNumberFormat="1" applyFont="1" applyFill="1" applyBorder="1" applyAlignment="1" quotePrefix="1">
      <alignment horizontal="left" vertical="center" wrapText="1"/>
    </xf>
    <xf numFmtId="38" fontId="3" fillId="0" borderId="11" xfId="0" applyNumberFormat="1" applyFont="1" applyFill="1" applyBorder="1" applyAlignment="1">
      <alignment horizontal="right" vertical="center"/>
    </xf>
    <xf numFmtId="38" fontId="4" fillId="0" borderId="5" xfId="0" applyNumberFormat="1" applyFont="1" applyFill="1" applyBorder="1" applyAlignment="1">
      <alignment horizontal="left" vertical="center" wrapText="1"/>
    </xf>
    <xf numFmtId="38" fontId="3" fillId="0" borderId="62" xfId="0" applyNumberFormat="1" applyFont="1" applyFill="1" applyBorder="1" applyAlignment="1" quotePrefix="1">
      <alignment horizontal="left" vertical="center"/>
    </xf>
    <xf numFmtId="38" fontId="3" fillId="0" borderId="34" xfId="0" applyNumberFormat="1" applyFont="1" applyFill="1" applyBorder="1" applyAlignment="1">
      <alignment horizontal="left" vertical="center" wrapText="1"/>
    </xf>
    <xf numFmtId="38" fontId="3" fillId="0" borderId="18" xfId="0" applyNumberFormat="1" applyFont="1" applyFill="1" applyBorder="1" applyAlignment="1" quotePrefix="1">
      <alignment horizontal="left" vertical="center"/>
    </xf>
    <xf numFmtId="38" fontId="3" fillId="0" borderId="2" xfId="0" applyNumberFormat="1" applyFont="1" applyFill="1" applyBorder="1" applyAlignment="1">
      <alignment horizontal="left" vertical="center"/>
    </xf>
    <xf numFmtId="38" fontId="3" fillId="0" borderId="2" xfId="0" applyNumberFormat="1" applyFont="1" applyFill="1" applyBorder="1" applyAlignment="1" quotePrefix="1">
      <alignment horizontal="left" vertical="center" wrapText="1"/>
    </xf>
    <xf numFmtId="38" fontId="7" fillId="0" borderId="34" xfId="0" applyNumberFormat="1" applyFont="1" applyFill="1" applyBorder="1" applyAlignment="1" quotePrefix="1">
      <alignment horizontal="left" vertical="center" wrapText="1"/>
    </xf>
    <xf numFmtId="38" fontId="7" fillId="0" borderId="59" xfId="0" applyNumberFormat="1" applyFont="1" applyFill="1" applyBorder="1" applyAlignment="1" quotePrefix="1">
      <alignment horizontal="left" vertical="center"/>
    </xf>
    <xf numFmtId="38" fontId="3" fillId="0" borderId="63" xfId="0" applyNumberFormat="1" applyFont="1" applyFill="1" applyBorder="1" applyAlignment="1" quotePrefix="1">
      <alignment horizontal="left" vertical="center"/>
    </xf>
    <xf numFmtId="38" fontId="3" fillId="6" borderId="64" xfId="0" applyNumberFormat="1" applyFont="1" applyFill="1" applyBorder="1" applyAlignment="1" quotePrefix="1">
      <alignment horizontal="left" vertical="center"/>
    </xf>
    <xf numFmtId="38" fontId="3" fillId="6" borderId="5" xfId="0" applyNumberFormat="1" applyFont="1" applyFill="1" applyBorder="1" applyAlignment="1" quotePrefix="1">
      <alignment horizontal="left" vertical="center"/>
    </xf>
    <xf numFmtId="38" fontId="3" fillId="6" borderId="35" xfId="0" applyNumberFormat="1" applyFont="1" applyFill="1" applyBorder="1" applyAlignment="1" quotePrefix="1">
      <alignment horizontal="left" vertical="center"/>
    </xf>
    <xf numFmtId="38" fontId="0" fillId="0" borderId="59" xfId="0" applyNumberFormat="1" applyFont="1" applyFill="1" applyBorder="1" applyAlignment="1" quotePrefix="1">
      <alignment horizontal="left" vertical="center"/>
    </xf>
    <xf numFmtId="38" fontId="0" fillId="0" borderId="56" xfId="0" applyNumberFormat="1" applyFont="1" applyFill="1" applyBorder="1" applyAlignment="1" quotePrefix="1">
      <alignment horizontal="left" vertical="center"/>
    </xf>
    <xf numFmtId="38" fontId="0" fillId="0" borderId="2" xfId="0" applyNumberFormat="1" applyFont="1" applyFill="1" applyBorder="1" applyAlignment="1" quotePrefix="1">
      <alignment horizontal="left" vertical="center" wrapText="1"/>
    </xf>
    <xf numFmtId="38" fontId="0" fillId="2" borderId="18" xfId="0" applyNumberFormat="1" applyFont="1" applyFill="1" applyBorder="1" applyAlignment="1" quotePrefix="1">
      <alignment horizontal="left" vertical="center"/>
    </xf>
    <xf numFmtId="38" fontId="0" fillId="6" borderId="34" xfId="0" applyNumberFormat="1" applyFont="1" applyFill="1" applyBorder="1" applyAlignment="1" quotePrefix="1">
      <alignment horizontal="left" vertical="center"/>
    </xf>
    <xf numFmtId="0" fontId="19" fillId="0" borderId="0" xfId="0" applyFont="1" applyFill="1" applyBorder="1" applyAlignment="1" quotePrefix="1">
      <alignment horizontal="left" vertical="center"/>
    </xf>
    <xf numFmtId="0" fontId="2" fillId="7" borderId="12" xfId="0" applyFont="1" applyFill="1" applyBorder="1" applyAlignment="1" quotePrefix="1">
      <alignment horizontal="left" vertical="center"/>
    </xf>
    <xf numFmtId="0" fontId="13" fillId="7" borderId="16" xfId="0" applyFont="1" applyFill="1" applyBorder="1" applyAlignment="1">
      <alignment vertical="center"/>
    </xf>
    <xf numFmtId="0" fontId="13" fillId="7" borderId="17" xfId="0" applyFont="1" applyFill="1" applyBorder="1" applyAlignment="1">
      <alignment vertical="center"/>
    </xf>
    <xf numFmtId="38" fontId="14" fillId="7" borderId="18" xfId="0" applyNumberFormat="1" applyFont="1" applyFill="1" applyBorder="1" applyAlignment="1">
      <alignment vertical="center"/>
    </xf>
    <xf numFmtId="38" fontId="11" fillId="7" borderId="18" xfId="0" applyNumberFormat="1" applyFont="1" applyFill="1" applyBorder="1" applyAlignment="1">
      <alignment vertical="center"/>
    </xf>
    <xf numFmtId="38" fontId="0" fillId="7" borderId="18" xfId="0" applyNumberFormat="1" applyFont="1" applyFill="1" applyBorder="1" applyAlignment="1" quotePrefix="1">
      <alignment horizontal="left" vertical="center"/>
    </xf>
    <xf numFmtId="0" fontId="4" fillId="7" borderId="7" xfId="0" applyFont="1" applyFill="1" applyBorder="1" applyAlignment="1" quotePrefix="1">
      <alignment horizontal="left" vertical="center"/>
    </xf>
    <xf numFmtId="0" fontId="14" fillId="7" borderId="44" xfId="0" applyFont="1" applyFill="1" applyBorder="1" applyAlignment="1">
      <alignment vertical="center"/>
    </xf>
    <xf numFmtId="0" fontId="14" fillId="7" borderId="45" xfId="0" applyFont="1" applyFill="1" applyBorder="1" applyAlignment="1">
      <alignment vertical="center"/>
    </xf>
    <xf numFmtId="38" fontId="14" fillId="7" borderId="32" xfId="0" applyNumberFormat="1" applyFont="1" applyFill="1" applyBorder="1" applyAlignment="1">
      <alignment vertical="center"/>
    </xf>
    <xf numFmtId="38" fontId="15" fillId="7" borderId="32" xfId="0" applyNumberFormat="1" applyFont="1" applyFill="1" applyBorder="1" applyAlignment="1">
      <alignment vertical="center"/>
    </xf>
    <xf numFmtId="38" fontId="3" fillId="7" borderId="59" xfId="0" applyNumberFormat="1" applyFont="1" applyFill="1" applyBorder="1" applyAlignment="1" quotePrefix="1">
      <alignment horizontal="left" vertical="center"/>
    </xf>
    <xf numFmtId="0" fontId="21" fillId="8" borderId="12" xfId="0" applyFont="1" applyFill="1" applyBorder="1" applyAlignment="1">
      <alignment horizontal="centerContinuous" vertical="center"/>
    </xf>
    <xf numFmtId="0" fontId="22" fillId="8" borderId="16" xfId="0" applyFont="1" applyFill="1" applyBorder="1" applyAlignment="1">
      <alignment horizontal="centerContinuous" vertical="center"/>
    </xf>
    <xf numFmtId="0" fontId="22" fillId="8" borderId="17" xfId="0" applyFont="1" applyFill="1" applyBorder="1" applyAlignment="1">
      <alignment horizontal="centerContinuous" vertical="center"/>
    </xf>
    <xf numFmtId="38" fontId="21" fillId="8" borderId="18" xfId="0" applyNumberFormat="1" applyFont="1" applyFill="1" applyBorder="1" applyAlignment="1">
      <alignment horizontal="center" vertical="center"/>
    </xf>
    <xf numFmtId="38" fontId="21" fillId="8" borderId="65" xfId="0" applyNumberFormat="1" applyFont="1" applyFill="1" applyBorder="1" applyAlignment="1">
      <alignment horizontal="center" vertical="center"/>
    </xf>
    <xf numFmtId="38" fontId="3" fillId="7" borderId="59" xfId="0" applyNumberFormat="1" applyFont="1" applyFill="1" applyBorder="1" applyAlignment="1">
      <alignment horizontal="left" vertical="center"/>
    </xf>
    <xf numFmtId="0" fontId="4" fillId="7" borderId="12" xfId="0" applyFont="1" applyFill="1" applyBorder="1" applyAlignment="1" quotePrefix="1">
      <alignment horizontal="left" vertical="center"/>
    </xf>
    <xf numFmtId="0" fontId="14" fillId="7" borderId="16" xfId="0" applyFont="1" applyFill="1" applyBorder="1" applyAlignment="1">
      <alignment vertical="center"/>
    </xf>
    <xf numFmtId="0" fontId="14" fillId="7" borderId="47" xfId="0" applyFont="1" applyFill="1" applyBorder="1" applyAlignment="1">
      <alignment vertical="center"/>
    </xf>
    <xf numFmtId="38" fontId="15" fillId="7" borderId="18" xfId="0" applyNumberFormat="1" applyFont="1" applyFill="1" applyBorder="1" applyAlignment="1">
      <alignment vertical="center"/>
    </xf>
    <xf numFmtId="38" fontId="3" fillId="7" borderId="18" xfId="0" applyNumberFormat="1" applyFont="1" applyFill="1" applyBorder="1" applyAlignment="1">
      <alignment vertical="center"/>
    </xf>
    <xf numFmtId="0" fontId="14" fillId="0" borderId="66" xfId="0" applyFont="1" applyFill="1" applyBorder="1" applyAlignment="1">
      <alignment vertical="center"/>
    </xf>
    <xf numFmtId="0" fontId="2" fillId="0" borderId="67" xfId="0" applyFont="1" applyFill="1" applyBorder="1" applyAlignment="1">
      <alignment vertical="center"/>
    </xf>
    <xf numFmtId="0" fontId="4" fillId="0" borderId="68" xfId="0" applyFont="1" applyFill="1" applyBorder="1" applyAlignment="1" quotePrefix="1">
      <alignment horizontal="left" vertical="center"/>
    </xf>
    <xf numFmtId="0" fontId="3" fillId="0" borderId="56" xfId="0" applyFont="1" applyFill="1" applyBorder="1" applyAlignment="1">
      <alignment vertical="center"/>
    </xf>
    <xf numFmtId="0" fontId="3" fillId="0" borderId="69" xfId="0" applyFont="1" applyFill="1" applyBorder="1" applyAlignment="1" quotePrefix="1">
      <alignment horizontal="left" vertical="top"/>
    </xf>
    <xf numFmtId="0" fontId="3" fillId="0" borderId="42" xfId="0" applyFont="1" applyFill="1" applyBorder="1" applyAlignment="1">
      <alignment vertical="top"/>
    </xf>
    <xf numFmtId="0" fontId="3" fillId="0" borderId="70" xfId="0" applyFont="1" applyFill="1" applyBorder="1" applyAlignment="1">
      <alignment horizontal="left" vertical="top"/>
    </xf>
    <xf numFmtId="0" fontId="3" fillId="0" borderId="71" xfId="0" applyFont="1" applyFill="1" applyBorder="1" applyAlignment="1">
      <alignment horizontal="left" vertical="top"/>
    </xf>
    <xf numFmtId="0" fontId="3" fillId="0" borderId="71" xfId="0" applyFont="1" applyFill="1" applyBorder="1" applyAlignment="1">
      <alignment vertical="top"/>
    </xf>
    <xf numFmtId="0" fontId="3" fillId="0" borderId="72" xfId="0" applyFont="1" applyFill="1" applyBorder="1" applyAlignment="1">
      <alignment vertical="top"/>
    </xf>
    <xf numFmtId="0" fontId="3" fillId="0" borderId="56" xfId="0" applyFont="1" applyFill="1" applyBorder="1" applyAlignment="1">
      <alignment/>
    </xf>
    <xf numFmtId="0" fontId="3" fillId="0" borderId="68" xfId="0" applyFont="1" applyFill="1" applyBorder="1" applyAlignment="1">
      <alignment vertical="top"/>
    </xf>
    <xf numFmtId="0" fontId="3" fillId="0" borderId="73" xfId="0" applyFont="1" applyFill="1" applyBorder="1" applyAlignment="1">
      <alignment vertical="top"/>
    </xf>
    <xf numFmtId="38" fontId="3" fillId="0" borderId="2" xfId="0" applyNumberFormat="1" applyFont="1" applyFill="1" applyBorder="1" applyAlignment="1">
      <alignment vertical="center" wrapText="1"/>
    </xf>
    <xf numFmtId="0" fontId="15" fillId="0" borderId="47" xfId="0" applyFont="1" applyFill="1" applyBorder="1" applyAlignment="1">
      <alignment vertical="center"/>
    </xf>
    <xf numFmtId="0" fontId="14" fillId="0" borderId="74" xfId="0" applyFont="1" applyFill="1" applyBorder="1" applyAlignment="1">
      <alignment vertical="center"/>
    </xf>
    <xf numFmtId="0" fontId="4" fillId="0" borderId="75" xfId="0" applyFont="1" applyFill="1" applyBorder="1" applyAlignment="1" quotePrefix="1">
      <alignment horizontal="left" vertical="center"/>
    </xf>
    <xf numFmtId="0" fontId="15" fillId="0" borderId="76" xfId="0" applyFont="1" applyFill="1" applyBorder="1" applyAlignment="1">
      <alignment vertical="center"/>
    </xf>
    <xf numFmtId="38" fontId="14" fillId="5" borderId="77" xfId="0" applyNumberFormat="1" applyFont="1" applyFill="1" applyBorder="1" applyAlignment="1">
      <alignment vertical="center"/>
    </xf>
    <xf numFmtId="38" fontId="14" fillId="0" borderId="77" xfId="0" applyNumberFormat="1" applyFont="1" applyFill="1" applyBorder="1" applyAlignment="1">
      <alignment vertical="center"/>
    </xf>
    <xf numFmtId="38" fontId="3" fillId="0" borderId="77" xfId="0" applyNumberFormat="1" applyFont="1" applyFill="1" applyBorder="1" applyAlignment="1">
      <alignment vertical="center"/>
    </xf>
    <xf numFmtId="0" fontId="4" fillId="0" borderId="73" xfId="0" applyFont="1" applyFill="1" applyBorder="1" applyAlignment="1">
      <alignment horizontal="left" vertical="center"/>
    </xf>
    <xf numFmtId="38" fontId="6" fillId="0" borderId="51" xfId="0" applyNumberFormat="1" applyFont="1" applyFill="1" applyBorder="1" applyAlignment="1">
      <alignment vertical="center" wrapText="1"/>
    </xf>
    <xf numFmtId="185" fontId="14" fillId="0" borderId="2" xfId="0" applyNumberFormat="1" applyFont="1" applyFill="1" applyBorder="1" applyAlignment="1">
      <alignment vertical="center"/>
    </xf>
    <xf numFmtId="38" fontId="25" fillId="0" borderId="0" xfId="0" applyNumberFormat="1" applyFont="1" applyFill="1" applyBorder="1" applyAlignment="1">
      <alignment horizontal="right" vertical="top"/>
    </xf>
    <xf numFmtId="38" fontId="12" fillId="6" borderId="34" xfId="0" applyNumberFormat="1" applyFont="1" applyFill="1" applyBorder="1" applyAlignment="1" quotePrefix="1">
      <alignment horizontal="left" vertical="center"/>
    </xf>
    <xf numFmtId="38" fontId="20" fillId="2" borderId="18" xfId="0" applyNumberFormat="1" applyFont="1" applyFill="1" applyBorder="1" applyAlignment="1">
      <alignment vertical="center"/>
    </xf>
    <xf numFmtId="0" fontId="4" fillId="0" borderId="78" xfId="0" applyFont="1" applyFill="1" applyBorder="1" applyAlignment="1" quotePrefix="1">
      <alignment horizontal="left" vertical="center"/>
    </xf>
    <xf numFmtId="0" fontId="15" fillId="0" borderId="62" xfId="0" applyFont="1" applyFill="1" applyBorder="1" applyAlignment="1">
      <alignment horizontal="left" vertical="center"/>
    </xf>
    <xf numFmtId="0" fontId="3" fillId="0" borderId="79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 quotePrefix="1">
      <alignment horizontal="center" vertical="center"/>
    </xf>
    <xf numFmtId="38" fontId="7" fillId="0" borderId="11" xfId="0" applyNumberFormat="1" applyFont="1" applyFill="1" applyBorder="1" applyAlignment="1">
      <alignment horizontal="left" vertical="center" wrapText="1"/>
    </xf>
    <xf numFmtId="38" fontId="7" fillId="0" borderId="34" xfId="0" applyNumberFormat="1" applyFont="1" applyFill="1" applyBorder="1" applyAlignment="1">
      <alignment horizontal="left" vertical="center" wrapText="1"/>
    </xf>
    <xf numFmtId="38" fontId="7" fillId="0" borderId="24" xfId="0" applyNumberFormat="1" applyFont="1" applyFill="1" applyBorder="1" applyAlignment="1">
      <alignment horizontal="left" vertical="center" wrapText="1"/>
    </xf>
    <xf numFmtId="38" fontId="3" fillId="0" borderId="11" xfId="0" applyNumberFormat="1" applyFont="1" applyFill="1" applyBorder="1" applyAlignment="1">
      <alignment horizontal="left" vertical="center" wrapText="1"/>
    </xf>
    <xf numFmtId="38" fontId="3" fillId="0" borderId="34" xfId="0" applyNumberFormat="1" applyFont="1" applyFill="1" applyBorder="1" applyAlignment="1">
      <alignment horizontal="left" vertical="center" wrapText="1"/>
    </xf>
    <xf numFmtId="38" fontId="3" fillId="0" borderId="24" xfId="0" applyNumberFormat="1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1028700</xdr:colOff>
      <xdr:row>1</xdr:row>
      <xdr:rowOff>19050</xdr:rowOff>
    </xdr:from>
    <xdr:to>
      <xdr:col>5</xdr:col>
      <xdr:colOff>971550</xdr:colOff>
      <xdr:row>1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47625"/>
          <a:ext cx="1323975" cy="533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showGridLines="0" tabSelected="1" zoomScaleSheetLayoutView="90" workbookViewId="0" topLeftCell="A1">
      <pane ySplit="5" topLeftCell="BM6" activePane="bottomLeft" state="frozen"/>
      <selection pane="topLeft" activeCell="A1" sqref="A1"/>
      <selection pane="bottomLeft" activeCell="G77" sqref="G77"/>
    </sheetView>
  </sheetViews>
  <sheetFormatPr defaultColWidth="8.88671875" defaultRowHeight="13.5"/>
  <cols>
    <col min="1" max="1" width="1.1171875" style="1" customWidth="1"/>
    <col min="2" max="2" width="2.99609375" style="3" customWidth="1"/>
    <col min="3" max="3" width="3.4453125" style="3" customWidth="1"/>
    <col min="4" max="4" width="23.4453125" style="3" customWidth="1"/>
    <col min="5" max="5" width="16.10546875" style="7" customWidth="1"/>
    <col min="6" max="6" width="18.4453125" style="7" customWidth="1"/>
    <col min="7" max="7" width="15.4453125" style="3" customWidth="1"/>
    <col min="8" max="8" width="57.77734375" style="82" customWidth="1"/>
    <col min="9" max="9" width="1.4375" style="1" customWidth="1"/>
    <col min="10" max="10" width="0" style="1" hidden="1" customWidth="1"/>
    <col min="11" max="16384" width="8.88671875" style="1" customWidth="1"/>
  </cols>
  <sheetData>
    <row r="1" ht="2.25" customHeight="1">
      <c r="B1" s="2"/>
    </row>
    <row r="2" spans="2:8" ht="46.5" customHeight="1">
      <c r="B2" s="307" t="s">
        <v>189</v>
      </c>
      <c r="C2" s="308"/>
      <c r="D2" s="308"/>
      <c r="E2" s="308"/>
      <c r="F2" s="308"/>
      <c r="G2" s="308"/>
      <c r="H2" s="308"/>
    </row>
    <row r="3" spans="2:8" s="102" customFormat="1" ht="18.75" customHeight="1">
      <c r="B3" s="248" t="s">
        <v>191</v>
      </c>
      <c r="C3" s="103"/>
      <c r="D3" s="103"/>
      <c r="E3" s="103"/>
      <c r="F3" s="103"/>
      <c r="G3" s="103"/>
      <c r="H3" s="209"/>
    </row>
    <row r="4" spans="2:8" s="6" customFormat="1" ht="14.25" customHeight="1">
      <c r="B4" s="104" t="s">
        <v>183</v>
      </c>
      <c r="C4" s="105"/>
      <c r="D4" s="105"/>
      <c r="E4" s="106"/>
      <c r="F4" s="106"/>
      <c r="G4" s="105"/>
      <c r="H4" s="105"/>
    </row>
    <row r="5" spans="2:8" s="6" customFormat="1" ht="24.75" customHeight="1">
      <c r="B5" s="261" t="s">
        <v>181</v>
      </c>
      <c r="C5" s="262"/>
      <c r="D5" s="263"/>
      <c r="E5" s="264" t="s">
        <v>36</v>
      </c>
      <c r="F5" s="264" t="s">
        <v>38</v>
      </c>
      <c r="G5" s="264" t="s">
        <v>37</v>
      </c>
      <c r="H5" s="265" t="s">
        <v>182</v>
      </c>
    </row>
    <row r="6" spans="2:8" s="6" customFormat="1" ht="18" customHeight="1">
      <c r="B6" s="249" t="s">
        <v>81</v>
      </c>
      <c r="C6" s="250"/>
      <c r="D6" s="251"/>
      <c r="E6" s="252"/>
      <c r="F6" s="252"/>
      <c r="G6" s="253">
        <f>SUM(G7:G9)</f>
        <v>49299650</v>
      </c>
      <c r="H6" s="254" t="s">
        <v>120</v>
      </c>
    </row>
    <row r="7" spans="2:8" s="10" customFormat="1" ht="13.5" customHeight="1">
      <c r="B7" s="107"/>
      <c r="C7" s="76" t="s">
        <v>79</v>
      </c>
      <c r="D7" s="108"/>
      <c r="E7" s="109">
        <v>45283503</v>
      </c>
      <c r="F7" s="110"/>
      <c r="G7" s="111">
        <f>SUM(G104,E7)</f>
        <v>45283503</v>
      </c>
      <c r="H7" s="210" t="s">
        <v>121</v>
      </c>
    </row>
    <row r="8" spans="2:8" s="10" customFormat="1" ht="13.5" customHeight="1">
      <c r="B8" s="107"/>
      <c r="C8" s="11" t="s">
        <v>41</v>
      </c>
      <c r="D8" s="112"/>
      <c r="E8" s="113">
        <v>4016147</v>
      </c>
      <c r="F8" s="114"/>
      <c r="G8" s="115">
        <f>SUM(G105,E8)</f>
        <v>4016147</v>
      </c>
      <c r="H8" s="211" t="s">
        <v>122</v>
      </c>
    </row>
    <row r="9" spans="2:8" s="10" customFormat="1" ht="13.5" customHeight="1">
      <c r="B9" s="107"/>
      <c r="C9" s="14" t="s">
        <v>42</v>
      </c>
      <c r="D9" s="116"/>
      <c r="E9" s="117">
        <v>0</v>
      </c>
      <c r="F9" s="118"/>
      <c r="G9" s="119">
        <f>SUM(G106,E9)</f>
        <v>0</v>
      </c>
      <c r="H9" s="212" t="s">
        <v>123</v>
      </c>
    </row>
    <row r="10" spans="2:8" s="10" customFormat="1" ht="13.5" customHeight="1">
      <c r="B10" s="15" t="s">
        <v>1</v>
      </c>
      <c r="C10" s="120"/>
      <c r="D10" s="121"/>
      <c r="E10" s="122"/>
      <c r="F10" s="122"/>
      <c r="G10" s="123">
        <f>INT(IF(G6&gt;45000000,G6*0.05+11500000,IF(G6&gt;30000000,G6*0.1+9250000,IF(G6&gt;15000000,G6*0.15+7750000,IF(G6&gt;5000000,G6*0.5+2500000,G6)))))</f>
        <v>13964982</v>
      </c>
      <c r="H10" s="213" t="s">
        <v>124</v>
      </c>
    </row>
    <row r="11" spans="2:8" s="10" customFormat="1" ht="17.25" customHeight="1">
      <c r="B11" s="255" t="s">
        <v>2</v>
      </c>
      <c r="C11" s="256"/>
      <c r="D11" s="257"/>
      <c r="E11" s="258"/>
      <c r="F11" s="258"/>
      <c r="G11" s="259">
        <f>IF(G6-G10&gt;0,G6-G10,0)</f>
        <v>35334668</v>
      </c>
      <c r="H11" s="260" t="s">
        <v>125</v>
      </c>
    </row>
    <row r="12" spans="2:8" s="10" customFormat="1" ht="13.5" customHeight="1">
      <c r="B12" s="16" t="s">
        <v>5</v>
      </c>
      <c r="C12" s="124"/>
      <c r="D12" s="125"/>
      <c r="E12" s="126"/>
      <c r="F12" s="126"/>
      <c r="G12" s="127">
        <f>SUM(G13,G17)</f>
        <v>6500000</v>
      </c>
      <c r="H12" s="214" t="s">
        <v>43</v>
      </c>
    </row>
    <row r="13" spans="2:8" s="10" customFormat="1" ht="13.5" customHeight="1">
      <c r="B13" s="107"/>
      <c r="C13" s="17" t="s">
        <v>3</v>
      </c>
      <c r="D13" s="108"/>
      <c r="E13" s="111"/>
      <c r="F13" s="110"/>
      <c r="G13" s="111">
        <f>SUM(G14:G16)</f>
        <v>5000000</v>
      </c>
      <c r="H13" s="111"/>
    </row>
    <row r="14" spans="2:8" s="10" customFormat="1" ht="13.5" customHeight="1">
      <c r="B14" s="107"/>
      <c r="C14" s="128"/>
      <c r="D14" s="18" t="s">
        <v>82</v>
      </c>
      <c r="E14" s="129">
        <v>1</v>
      </c>
      <c r="F14" s="130">
        <v>1000000</v>
      </c>
      <c r="G14" s="115">
        <f>IF(COUNTA(E14)&gt;=1,F14,0)</f>
        <v>1000000</v>
      </c>
      <c r="H14" s="115"/>
    </row>
    <row r="15" spans="2:8" s="10" customFormat="1" ht="13.5" customHeight="1">
      <c r="B15" s="107"/>
      <c r="C15" s="128"/>
      <c r="D15" s="12" t="s">
        <v>44</v>
      </c>
      <c r="E15" s="129">
        <v>1</v>
      </c>
      <c r="F15" s="130">
        <v>1000000</v>
      </c>
      <c r="G15" s="115">
        <f>IF(E15&gt;=1,F15,0)</f>
        <v>1000000</v>
      </c>
      <c r="H15" s="211" t="s">
        <v>126</v>
      </c>
    </row>
    <row r="16" spans="2:8" s="10" customFormat="1" ht="42.75">
      <c r="B16" s="107"/>
      <c r="C16" s="128"/>
      <c r="D16" s="19" t="s">
        <v>45</v>
      </c>
      <c r="E16" s="131">
        <v>3</v>
      </c>
      <c r="F16" s="132">
        <v>1000000</v>
      </c>
      <c r="G16" s="133">
        <f>E16*F16</f>
        <v>3000000</v>
      </c>
      <c r="H16" s="215" t="s">
        <v>127</v>
      </c>
    </row>
    <row r="17" spans="2:8" s="10" customFormat="1" ht="13.5" customHeight="1">
      <c r="B17" s="107"/>
      <c r="C17" s="17" t="s">
        <v>4</v>
      </c>
      <c r="D17" s="108"/>
      <c r="E17" s="110"/>
      <c r="F17" s="110"/>
      <c r="G17" s="111">
        <f>SUM(G18:G23)</f>
        <v>1500000</v>
      </c>
      <c r="H17" s="111"/>
    </row>
    <row r="18" spans="2:8" s="10" customFormat="1" ht="13.5" customHeight="1">
      <c r="B18" s="107"/>
      <c r="C18" s="128"/>
      <c r="D18" s="21" t="s">
        <v>83</v>
      </c>
      <c r="E18" s="129">
        <v>1</v>
      </c>
      <c r="F18" s="130">
        <v>1500000</v>
      </c>
      <c r="G18" s="115">
        <f aca="true" t="shared" si="0" ref="G18:G23">E18*F18</f>
        <v>1500000</v>
      </c>
      <c r="H18" s="211" t="s">
        <v>128</v>
      </c>
    </row>
    <row r="19" spans="2:8" s="10" customFormat="1" ht="13.5" customHeight="1">
      <c r="B19" s="107"/>
      <c r="C19" s="128"/>
      <c r="D19" s="18" t="s">
        <v>84</v>
      </c>
      <c r="E19" s="129"/>
      <c r="F19" s="130">
        <v>1000000</v>
      </c>
      <c r="G19" s="115">
        <f t="shared" si="0"/>
        <v>0</v>
      </c>
      <c r="H19" s="211" t="s">
        <v>129</v>
      </c>
    </row>
    <row r="20" spans="2:8" s="10" customFormat="1" ht="13.5" customHeight="1">
      <c r="B20" s="107"/>
      <c r="C20" s="128"/>
      <c r="D20" s="18" t="s">
        <v>70</v>
      </c>
      <c r="E20" s="129"/>
      <c r="F20" s="134">
        <v>2000000</v>
      </c>
      <c r="G20" s="115">
        <f t="shared" si="0"/>
        <v>0</v>
      </c>
      <c r="H20" s="216" t="s">
        <v>130</v>
      </c>
    </row>
    <row r="21" spans="2:8" s="10" customFormat="1" ht="27.75">
      <c r="B21" s="107"/>
      <c r="C21" s="128"/>
      <c r="D21" s="21" t="s">
        <v>85</v>
      </c>
      <c r="E21" s="129"/>
      <c r="F21" s="130">
        <v>500000</v>
      </c>
      <c r="G21" s="115">
        <f t="shared" si="0"/>
        <v>0</v>
      </c>
      <c r="H21" s="217" t="s">
        <v>131</v>
      </c>
    </row>
    <row r="22" spans="1:8" s="10" customFormat="1" ht="28.5">
      <c r="A22" s="275"/>
      <c r="B22" s="272"/>
      <c r="C22" s="128"/>
      <c r="D22" s="21" t="s">
        <v>86</v>
      </c>
      <c r="E22" s="129"/>
      <c r="F22" s="130">
        <v>1000000</v>
      </c>
      <c r="G22" s="115">
        <f t="shared" si="0"/>
        <v>0</v>
      </c>
      <c r="H22" s="135" t="s">
        <v>132</v>
      </c>
    </row>
    <row r="23" spans="1:8" s="10" customFormat="1" ht="14.25">
      <c r="A23" s="275"/>
      <c r="B23" s="106"/>
      <c r="C23" s="136"/>
      <c r="D23" s="97" t="s">
        <v>87</v>
      </c>
      <c r="E23" s="137"/>
      <c r="F23" s="138">
        <v>2000000</v>
      </c>
      <c r="G23" s="139">
        <f t="shared" si="0"/>
        <v>0</v>
      </c>
      <c r="H23" s="218" t="s">
        <v>133</v>
      </c>
    </row>
    <row r="24" spans="1:8" s="10" customFormat="1" ht="13.5" customHeight="1">
      <c r="A24" s="275"/>
      <c r="B24" s="273" t="s">
        <v>88</v>
      </c>
      <c r="C24" s="140"/>
      <c r="D24" s="141"/>
      <c r="E24" s="142">
        <v>2</v>
      </c>
      <c r="F24" s="143"/>
      <c r="G24" s="143">
        <f>IF(E24=2,500000,IF(E24&gt;2,500000+(E24-2)*1000000,0))</f>
        <v>500000</v>
      </c>
      <c r="H24" s="243" t="s">
        <v>134</v>
      </c>
    </row>
    <row r="25" spans="1:8" s="10" customFormat="1" ht="14.25">
      <c r="A25" s="275"/>
      <c r="B25" s="301" t="s">
        <v>89</v>
      </c>
      <c r="C25" s="302"/>
      <c r="D25" s="100" t="s">
        <v>90</v>
      </c>
      <c r="E25" s="144"/>
      <c r="F25" s="219" t="s">
        <v>29</v>
      </c>
      <c r="G25" s="145">
        <f>SUM(G111,E25)</f>
        <v>0</v>
      </c>
      <c r="H25" s="220" t="s">
        <v>135</v>
      </c>
    </row>
    <row r="26" spans="1:8" s="10" customFormat="1" ht="14.25">
      <c r="A26" s="275"/>
      <c r="B26" s="303"/>
      <c r="C26" s="304"/>
      <c r="D26" s="101" t="s">
        <v>91</v>
      </c>
      <c r="E26" s="129">
        <v>1944000</v>
      </c>
      <c r="F26" s="221" t="s">
        <v>29</v>
      </c>
      <c r="G26" s="115">
        <f>E26</f>
        <v>1944000</v>
      </c>
      <c r="H26" s="222" t="s">
        <v>136</v>
      </c>
    </row>
    <row r="27" spans="1:8" s="10" customFormat="1" ht="14.25">
      <c r="A27" s="275"/>
      <c r="B27" s="305"/>
      <c r="C27" s="306"/>
      <c r="D27" s="99" t="s">
        <v>92</v>
      </c>
      <c r="E27" s="137"/>
      <c r="F27" s="146"/>
      <c r="G27" s="139"/>
      <c r="H27" s="147"/>
    </row>
    <row r="28" spans="1:8" s="10" customFormat="1" ht="18" customHeight="1">
      <c r="A28" s="275"/>
      <c r="B28" s="274" t="s">
        <v>93</v>
      </c>
      <c r="C28" s="124"/>
      <c r="D28" s="125"/>
      <c r="E28" s="126"/>
      <c r="F28" s="126"/>
      <c r="G28" s="148">
        <f>INT(MAX(SUM(G62,G55,G49,G38,G35,G29),1000000))</f>
        <v>11305260</v>
      </c>
      <c r="H28" s="244" t="s">
        <v>137</v>
      </c>
    </row>
    <row r="29" spans="2:8" s="10" customFormat="1" ht="13.5" customHeight="1">
      <c r="B29" s="107"/>
      <c r="C29" s="24" t="s">
        <v>30</v>
      </c>
      <c r="D29" s="108"/>
      <c r="E29" s="110"/>
      <c r="F29" s="110"/>
      <c r="G29" s="111">
        <f>SUM(G30:G34)</f>
        <v>3750060</v>
      </c>
      <c r="H29" s="210" t="s">
        <v>138</v>
      </c>
    </row>
    <row r="30" spans="2:8" s="10" customFormat="1" ht="13.5" customHeight="1">
      <c r="B30" s="107"/>
      <c r="C30" s="128"/>
      <c r="D30" s="18" t="s">
        <v>94</v>
      </c>
      <c r="E30" s="129">
        <v>3750060</v>
      </c>
      <c r="F30" s="223" t="s">
        <v>29</v>
      </c>
      <c r="G30" s="115">
        <f>SUM(G112,E30)</f>
        <v>3750060</v>
      </c>
      <c r="H30" s="211" t="s">
        <v>139</v>
      </c>
    </row>
    <row r="31" spans="2:8" s="10" customFormat="1" ht="13.5" customHeight="1">
      <c r="B31" s="107"/>
      <c r="C31" s="128"/>
      <c r="D31" s="18" t="s">
        <v>95</v>
      </c>
      <c r="E31" s="129"/>
      <c r="F31" s="223" t="s">
        <v>29</v>
      </c>
      <c r="G31" s="115">
        <f>SUM(G113,E31)</f>
        <v>0</v>
      </c>
      <c r="H31" s="211" t="s">
        <v>140</v>
      </c>
    </row>
    <row r="32" spans="2:8" s="10" customFormat="1" ht="13.5" customHeight="1">
      <c r="B32" s="107"/>
      <c r="C32" s="128"/>
      <c r="D32" s="81" t="s">
        <v>96</v>
      </c>
      <c r="E32" s="129"/>
      <c r="F32" s="224" t="s">
        <v>29</v>
      </c>
      <c r="G32" s="149">
        <f>SUM(G114,E32)</f>
        <v>0</v>
      </c>
      <c r="H32" s="225" t="s">
        <v>141</v>
      </c>
    </row>
    <row r="33" spans="2:8" s="10" customFormat="1" ht="13.5" customHeight="1">
      <c r="B33" s="107"/>
      <c r="C33" s="128"/>
      <c r="D33" s="12" t="s">
        <v>46</v>
      </c>
      <c r="E33" s="129"/>
      <c r="F33" s="115">
        <v>1000000</v>
      </c>
      <c r="G33" s="115">
        <f>IF(E33&lt;F33,E33,F33)</f>
        <v>0</v>
      </c>
      <c r="H33" s="211" t="s">
        <v>142</v>
      </c>
    </row>
    <row r="34" spans="2:8" s="10" customFormat="1" ht="13.5" customHeight="1">
      <c r="B34" s="107"/>
      <c r="C34" s="128"/>
      <c r="D34" s="25" t="s">
        <v>97</v>
      </c>
      <c r="E34" s="131">
        <v>0</v>
      </c>
      <c r="F34" s="133">
        <v>1000000</v>
      </c>
      <c r="G34" s="133">
        <f>IF(E34&lt;F34,E34,F34)</f>
        <v>0</v>
      </c>
      <c r="H34" s="226" t="s">
        <v>143</v>
      </c>
    </row>
    <row r="35" spans="2:8" s="10" customFormat="1" ht="29.25">
      <c r="B35" s="107"/>
      <c r="C35" s="24" t="s">
        <v>31</v>
      </c>
      <c r="D35" s="108"/>
      <c r="E35" s="295">
        <f>SUM(E36:E37)</f>
        <v>0</v>
      </c>
      <c r="F35" s="110">
        <f>INT(G6*0.03)</f>
        <v>1478989</v>
      </c>
      <c r="G35" s="111">
        <f>SUM(G36:G37)</f>
        <v>0</v>
      </c>
      <c r="H35" s="285" t="s">
        <v>184</v>
      </c>
    </row>
    <row r="36" spans="2:8" s="10" customFormat="1" ht="13.5" customHeight="1">
      <c r="B36" s="107"/>
      <c r="C36" s="128"/>
      <c r="D36" s="12" t="s">
        <v>6</v>
      </c>
      <c r="E36" s="129"/>
      <c r="F36" s="115">
        <v>5000000</v>
      </c>
      <c r="G36" s="115">
        <f>INT(IF((E36-G6*3%)&lt;=0,0,IF((E36-G6*3%)&lt;=5000000,(E36-G6*3%),5000000)))</f>
        <v>0</v>
      </c>
      <c r="H36" s="211" t="s">
        <v>144</v>
      </c>
    </row>
    <row r="37" spans="2:8" s="10" customFormat="1" ht="13.5" customHeight="1">
      <c r="B37" s="107"/>
      <c r="C37" s="128"/>
      <c r="D37" s="25" t="s">
        <v>98</v>
      </c>
      <c r="E37" s="131"/>
      <c r="F37" s="27" t="s">
        <v>40</v>
      </c>
      <c r="G37" s="133">
        <f>INT(IF((E36-G6*3%)&lt;=0,IF((E37+(E36-G6*3%))&lt;=0,0,(E37+(E36-G6*3%))),E37))</f>
        <v>0</v>
      </c>
      <c r="H37" s="226" t="s">
        <v>145</v>
      </c>
    </row>
    <row r="38" spans="2:8" s="10" customFormat="1" ht="13.5" customHeight="1">
      <c r="B38" s="107"/>
      <c r="C38" s="24" t="s">
        <v>32</v>
      </c>
      <c r="D38" s="108"/>
      <c r="E38" s="110"/>
      <c r="F38" s="110"/>
      <c r="G38" s="111">
        <f>SUM(G39:G48)</f>
        <v>7475200</v>
      </c>
      <c r="H38" s="9" t="s">
        <v>187</v>
      </c>
    </row>
    <row r="39" spans="2:8" s="10" customFormat="1" ht="13.5" customHeight="1">
      <c r="B39" s="107"/>
      <c r="C39" s="128"/>
      <c r="D39" s="18" t="s">
        <v>71</v>
      </c>
      <c r="E39" s="129">
        <v>0</v>
      </c>
      <c r="F39" s="227" t="s">
        <v>29</v>
      </c>
      <c r="G39" s="115">
        <f>E39</f>
        <v>0</v>
      </c>
      <c r="H39" s="211" t="s">
        <v>146</v>
      </c>
    </row>
    <row r="40" spans="2:8" s="10" customFormat="1" ht="13.5" customHeight="1">
      <c r="B40" s="107"/>
      <c r="C40" s="128"/>
      <c r="D40" s="26" t="s">
        <v>99</v>
      </c>
      <c r="E40" s="129"/>
      <c r="F40" s="150">
        <v>2000000</v>
      </c>
      <c r="G40" s="115">
        <f aca="true" t="shared" si="1" ref="G40:G46">IF(E40&gt;1,MIN(E40,F40),0)</f>
        <v>0</v>
      </c>
      <c r="H40" s="217" t="s">
        <v>147</v>
      </c>
    </row>
    <row r="41" spans="2:8" s="10" customFormat="1" ht="13.5" customHeight="1">
      <c r="B41" s="107"/>
      <c r="C41" s="128"/>
      <c r="D41" s="81" t="s">
        <v>193</v>
      </c>
      <c r="E41" s="129">
        <v>475200</v>
      </c>
      <c r="F41" s="151">
        <v>2000000</v>
      </c>
      <c r="G41" s="149">
        <f t="shared" si="1"/>
        <v>475200</v>
      </c>
      <c r="H41" s="309" t="s">
        <v>201</v>
      </c>
    </row>
    <row r="42" spans="2:8" s="10" customFormat="1" ht="13.5" customHeight="1">
      <c r="B42" s="107"/>
      <c r="C42" s="128"/>
      <c r="D42" s="81" t="s">
        <v>194</v>
      </c>
      <c r="E42" s="129"/>
      <c r="F42" s="151">
        <v>2000000</v>
      </c>
      <c r="G42" s="149">
        <f t="shared" si="1"/>
        <v>0</v>
      </c>
      <c r="H42" s="310"/>
    </row>
    <row r="43" spans="2:8" s="10" customFormat="1" ht="13.5" customHeight="1">
      <c r="B43" s="107"/>
      <c r="C43" s="128"/>
      <c r="D43" s="81" t="s">
        <v>195</v>
      </c>
      <c r="E43" s="129"/>
      <c r="F43" s="151">
        <v>2000000</v>
      </c>
      <c r="G43" s="149">
        <f t="shared" si="1"/>
        <v>0</v>
      </c>
      <c r="H43" s="311"/>
    </row>
    <row r="44" spans="2:8" s="10" customFormat="1" ht="13.5" customHeight="1">
      <c r="B44" s="107"/>
      <c r="C44" s="128"/>
      <c r="D44" s="12" t="s">
        <v>196</v>
      </c>
      <c r="E44" s="129">
        <v>8200000</v>
      </c>
      <c r="F44" s="150">
        <v>7000000</v>
      </c>
      <c r="G44" s="115">
        <f t="shared" si="1"/>
        <v>7000000</v>
      </c>
      <c r="H44" s="312" t="s">
        <v>202</v>
      </c>
    </row>
    <row r="45" spans="2:8" s="10" customFormat="1" ht="13.5" customHeight="1">
      <c r="B45" s="107"/>
      <c r="C45" s="128"/>
      <c r="D45" s="12" t="s">
        <v>197</v>
      </c>
      <c r="E45" s="129"/>
      <c r="F45" s="150">
        <v>7000000</v>
      </c>
      <c r="G45" s="115">
        <f t="shared" si="1"/>
        <v>0</v>
      </c>
      <c r="H45" s="313"/>
    </row>
    <row r="46" spans="2:8" s="10" customFormat="1" ht="13.5" customHeight="1">
      <c r="B46" s="107"/>
      <c r="C46" s="128"/>
      <c r="D46" s="12" t="s">
        <v>198</v>
      </c>
      <c r="E46" s="129"/>
      <c r="F46" s="150">
        <v>7000000</v>
      </c>
      <c r="G46" s="115">
        <f t="shared" si="1"/>
        <v>0</v>
      </c>
      <c r="H46" s="314"/>
    </row>
    <row r="47" spans="2:8" s="10" customFormat="1" ht="14.25">
      <c r="B47" s="107"/>
      <c r="C47" s="128"/>
      <c r="D47" s="26" t="s">
        <v>100</v>
      </c>
      <c r="E47" s="129">
        <v>0</v>
      </c>
      <c r="F47" s="227" t="s">
        <v>186</v>
      </c>
      <c r="G47" s="115">
        <f>E47</f>
        <v>0</v>
      </c>
      <c r="H47" s="228" t="s">
        <v>148</v>
      </c>
    </row>
    <row r="48" spans="2:8" s="10" customFormat="1" ht="14.25">
      <c r="B48" s="107"/>
      <c r="C48" s="128"/>
      <c r="D48" s="19"/>
      <c r="E48" s="133"/>
      <c r="F48" s="150"/>
      <c r="G48" s="133"/>
      <c r="H48" s="229"/>
    </row>
    <row r="49" spans="2:10" s="10" customFormat="1" ht="13.5" customHeight="1">
      <c r="B49" s="107"/>
      <c r="C49" s="24" t="s">
        <v>47</v>
      </c>
      <c r="D49" s="108"/>
      <c r="E49" s="110"/>
      <c r="F49" s="111">
        <v>10000000</v>
      </c>
      <c r="G49" s="111">
        <f>IF(SUM(G50:G54)&gt;1,MIN(MIN(SUM(G50:G52),3000000)+G53+G54,F54),0)</f>
        <v>0</v>
      </c>
      <c r="H49" s="9" t="s">
        <v>149</v>
      </c>
      <c r="J49" s="10">
        <f>IF(SUM(G50:G52)&gt;1,MIN(SUM(G50:G52),3000000),0)</f>
        <v>0</v>
      </c>
    </row>
    <row r="50" spans="2:8" s="10" customFormat="1" ht="13.5" customHeight="1">
      <c r="B50" s="107"/>
      <c r="C50" s="128"/>
      <c r="D50" s="12" t="s">
        <v>101</v>
      </c>
      <c r="E50" s="129">
        <v>0</v>
      </c>
      <c r="F50" s="115">
        <v>3000000</v>
      </c>
      <c r="G50" s="115">
        <f>IF(E50&gt;1,INT(MIN(E50,F50)*0.4),0)</f>
        <v>0</v>
      </c>
      <c r="H50" s="152" t="s">
        <v>199</v>
      </c>
    </row>
    <row r="51" spans="2:8" s="10" customFormat="1" ht="13.5" customHeight="1">
      <c r="B51" s="107"/>
      <c r="C51" s="128"/>
      <c r="D51" s="26" t="s">
        <v>68</v>
      </c>
      <c r="E51" s="129"/>
      <c r="F51" s="153"/>
      <c r="G51" s="115">
        <f>INT(E51*0.4)</f>
        <v>0</v>
      </c>
      <c r="H51" s="152" t="s">
        <v>150</v>
      </c>
    </row>
    <row r="52" spans="2:8" s="10" customFormat="1" ht="13.5" customHeight="1">
      <c r="B52" s="107"/>
      <c r="C52" s="128"/>
      <c r="D52" s="12" t="s">
        <v>48</v>
      </c>
      <c r="E52" s="129">
        <v>0</v>
      </c>
      <c r="F52" s="153"/>
      <c r="G52" s="115">
        <f>INT(E52*0.4)</f>
        <v>0</v>
      </c>
      <c r="H52" s="152" t="s">
        <v>151</v>
      </c>
    </row>
    <row r="53" spans="2:8" s="10" customFormat="1" ht="27.75">
      <c r="B53" s="107"/>
      <c r="C53" s="128"/>
      <c r="D53" s="22" t="s">
        <v>102</v>
      </c>
      <c r="E53" s="131"/>
      <c r="F53" s="154">
        <v>6000000</v>
      </c>
      <c r="G53" s="154">
        <f>IF(E53&gt;1,MIN(E53,F53-J49),0)</f>
        <v>0</v>
      </c>
      <c r="H53" s="155" t="s">
        <v>152</v>
      </c>
    </row>
    <row r="54" spans="2:8" s="10" customFormat="1" ht="27.75">
      <c r="B54" s="107"/>
      <c r="C54" s="128"/>
      <c r="D54" s="22" t="s">
        <v>103</v>
      </c>
      <c r="E54" s="131">
        <v>0</v>
      </c>
      <c r="F54" s="154">
        <v>10000000</v>
      </c>
      <c r="G54" s="133">
        <f>IF(E54&gt;1,MIN(E54,F54-(G53+J49)),0)</f>
        <v>0</v>
      </c>
      <c r="H54" s="155" t="s">
        <v>153</v>
      </c>
    </row>
    <row r="55" spans="2:8" s="10" customFormat="1" ht="42.75">
      <c r="B55" s="107"/>
      <c r="C55" s="24" t="s">
        <v>49</v>
      </c>
      <c r="D55" s="108"/>
      <c r="E55" s="110">
        <f>SUM(E56:E61)</f>
        <v>80000</v>
      </c>
      <c r="F55" s="110"/>
      <c r="G55" s="111">
        <f>SUM(G56:G61)</f>
        <v>80000</v>
      </c>
      <c r="H55" s="245" t="s">
        <v>154</v>
      </c>
    </row>
    <row r="56" spans="2:8" s="10" customFormat="1" ht="13.5" customHeight="1">
      <c r="B56" s="107"/>
      <c r="C56" s="128"/>
      <c r="D56" s="19" t="s">
        <v>50</v>
      </c>
      <c r="E56" s="131">
        <v>80000</v>
      </c>
      <c r="F56" s="230" t="s">
        <v>29</v>
      </c>
      <c r="G56" s="133">
        <f>E56</f>
        <v>80000</v>
      </c>
      <c r="H56" s="155" t="s">
        <v>155</v>
      </c>
    </row>
    <row r="57" spans="2:8" s="10" customFormat="1" ht="30" customHeight="1">
      <c r="B57" s="107"/>
      <c r="C57" s="128"/>
      <c r="D57" s="12" t="s">
        <v>104</v>
      </c>
      <c r="E57" s="129"/>
      <c r="F57" s="156">
        <v>100000</v>
      </c>
      <c r="G57" s="115">
        <f>IF(E57-F57&gt;=1,E57-F57,0)</f>
        <v>0</v>
      </c>
      <c r="H57" s="231" t="s">
        <v>156</v>
      </c>
    </row>
    <row r="58" spans="2:8" s="10" customFormat="1" ht="13.5" customHeight="1">
      <c r="B58" s="107"/>
      <c r="C58" s="128"/>
      <c r="D58" s="79" t="s">
        <v>51</v>
      </c>
      <c r="E58" s="157"/>
      <c r="F58" s="158">
        <f>IF((G11-G56)*0.5&gt;1,INT((G11-G56)*0.5),0)</f>
        <v>17627334</v>
      </c>
      <c r="G58" s="158">
        <f>IF(E58&gt;1,MIN(E58,F58),0)</f>
        <v>0</v>
      </c>
      <c r="H58" s="159" t="s">
        <v>157</v>
      </c>
    </row>
    <row r="59" spans="2:8" s="10" customFormat="1" ht="13.5" customHeight="1">
      <c r="B59" s="107"/>
      <c r="C59" s="128"/>
      <c r="D59" s="93" t="s">
        <v>105</v>
      </c>
      <c r="E59" s="160"/>
      <c r="F59" s="127">
        <f>IF((G$11-G$56-G$58)*0.3&gt;1,INT((G$11-G$56-G$58)*0.3),0)</f>
        <v>10576400</v>
      </c>
      <c r="G59" s="127">
        <f>IF(E59&gt;1,MIN(E59,F59),0)</f>
        <v>0</v>
      </c>
      <c r="H59" s="159" t="s">
        <v>158</v>
      </c>
    </row>
    <row r="60" spans="2:8" s="10" customFormat="1" ht="13.5" customHeight="1">
      <c r="B60" s="107"/>
      <c r="C60" s="128"/>
      <c r="D60" s="94" t="s">
        <v>52</v>
      </c>
      <c r="E60" s="129"/>
      <c r="F60" s="149">
        <f>IF((G$11-G$56-G$58-G$59)*0.15&gt;1,INT((G$11-G$56-G$58-G$59)*0.15),0)</f>
        <v>5288200</v>
      </c>
      <c r="G60" s="149">
        <f>IF(E60&gt;1,MIN(E60,F60),0)</f>
        <v>0</v>
      </c>
      <c r="H60" s="152" t="s">
        <v>159</v>
      </c>
    </row>
    <row r="61" spans="2:8" s="10" customFormat="1" ht="13.5" customHeight="1">
      <c r="B61" s="107"/>
      <c r="C61" s="161"/>
      <c r="D61" s="95" t="s">
        <v>106</v>
      </c>
      <c r="E61" s="160"/>
      <c r="F61" s="162">
        <f>IF((G$11-G$56-G$58-G$59)*0.1&gt;1,INT((G$11-G$56-G$58-G$59)*0.1),0)</f>
        <v>3525466</v>
      </c>
      <c r="G61" s="162">
        <f>IF(E61&gt;1,MIN(E61,F61),0)</f>
        <v>0</v>
      </c>
      <c r="H61" s="152" t="s">
        <v>160</v>
      </c>
    </row>
    <row r="62" spans="2:8" s="10" customFormat="1" ht="13.5" customHeight="1">
      <c r="B62" s="107"/>
      <c r="C62" s="299" t="s">
        <v>107</v>
      </c>
      <c r="D62" s="300"/>
      <c r="E62" s="163">
        <f>SUM(E63:E65)</f>
        <v>0</v>
      </c>
      <c r="F62" s="164"/>
      <c r="G62" s="165">
        <f>SUM(G63:G65)</f>
        <v>0</v>
      </c>
      <c r="H62" s="232" t="s">
        <v>161</v>
      </c>
    </row>
    <row r="63" spans="2:8" s="10" customFormat="1" ht="13.5" customHeight="1">
      <c r="B63" s="107"/>
      <c r="C63" s="161"/>
      <c r="D63" s="28" t="s">
        <v>72</v>
      </c>
      <c r="E63" s="163">
        <v>0</v>
      </c>
      <c r="F63" s="166">
        <v>1000000</v>
      </c>
      <c r="G63" s="115">
        <f>INT(IF(G6&lt;=25000000,E63*F63,0))</f>
        <v>0</v>
      </c>
      <c r="H63" s="216" t="s">
        <v>162</v>
      </c>
    </row>
    <row r="64" spans="2:8" s="10" customFormat="1" ht="13.5" customHeight="1">
      <c r="B64" s="107"/>
      <c r="C64" s="161"/>
      <c r="D64" s="28" t="s">
        <v>73</v>
      </c>
      <c r="E64" s="163">
        <v>0</v>
      </c>
      <c r="F64" s="166">
        <v>1000000</v>
      </c>
      <c r="G64" s="115">
        <f>INT(IF(G6&lt;=25000000,E64*F64,0))</f>
        <v>0</v>
      </c>
      <c r="H64" s="228" t="s">
        <v>163</v>
      </c>
    </row>
    <row r="65" spans="2:8" s="10" customFormat="1" ht="13.5" customHeight="1">
      <c r="B65" s="107"/>
      <c r="C65" s="167"/>
      <c r="D65" s="29" t="s">
        <v>74</v>
      </c>
      <c r="E65" s="163">
        <v>0</v>
      </c>
      <c r="F65" s="166">
        <v>1000000</v>
      </c>
      <c r="G65" s="115">
        <f>INT(IF(G6&lt;=25000000,E65*F65,0))</f>
        <v>0</v>
      </c>
      <c r="H65" s="233" t="s">
        <v>164</v>
      </c>
    </row>
    <row r="66" spans="2:8" s="10" customFormat="1" ht="18" customHeight="1">
      <c r="B66" s="255" t="s">
        <v>7</v>
      </c>
      <c r="C66" s="256"/>
      <c r="D66" s="257"/>
      <c r="E66" s="258"/>
      <c r="F66" s="258"/>
      <c r="G66" s="259">
        <f>IF(G11-G12-G24-G25-G26-G27-G28&gt;0,G11-G12-G24-G25-G26-G27-G28,0)</f>
        <v>15085408</v>
      </c>
      <c r="H66" s="260" t="s">
        <v>75</v>
      </c>
    </row>
    <row r="67" spans="2:8" s="10" customFormat="1" ht="13.5" customHeight="1">
      <c r="B67" s="30" t="s">
        <v>108</v>
      </c>
      <c r="C67" s="124"/>
      <c r="D67" s="125"/>
      <c r="E67" s="126">
        <f>SUM(E68,E71,E72,E74,E75)</f>
        <v>40506327</v>
      </c>
      <c r="F67" s="126"/>
      <c r="G67" s="168">
        <f>SUM(G68,G71,G72,G74,G75)</f>
        <v>5600000</v>
      </c>
      <c r="H67" s="234" t="s">
        <v>165</v>
      </c>
    </row>
    <row r="68" spans="2:8" s="10" customFormat="1" ht="16.5" customHeight="1">
      <c r="B68" s="107"/>
      <c r="C68" s="24" t="s">
        <v>53</v>
      </c>
      <c r="D68" s="108"/>
      <c r="E68" s="110"/>
      <c r="F68" s="110"/>
      <c r="G68" s="111">
        <f>SUM(G69:G70)</f>
        <v>0</v>
      </c>
      <c r="H68" s="210" t="s">
        <v>166</v>
      </c>
    </row>
    <row r="69" spans="2:8" s="10" customFormat="1" ht="13.5" customHeight="1">
      <c r="B69" s="107"/>
      <c r="C69" s="128"/>
      <c r="D69" s="169" t="s">
        <v>109</v>
      </c>
      <c r="E69" s="129"/>
      <c r="F69" s="115">
        <v>720000</v>
      </c>
      <c r="G69" s="115">
        <f>IF(E69&gt;1,INT(MIN(E69,1800000)*0.4),0)</f>
        <v>0</v>
      </c>
      <c r="H69" s="13" t="s">
        <v>167</v>
      </c>
    </row>
    <row r="70" spans="2:8" s="10" customFormat="1" ht="13.5" customHeight="1">
      <c r="B70" s="107"/>
      <c r="C70" s="128"/>
      <c r="D70" s="170" t="s">
        <v>110</v>
      </c>
      <c r="E70" s="131"/>
      <c r="F70" s="133">
        <v>3000000</v>
      </c>
      <c r="G70" s="133">
        <f>IF(E70&gt;1,MIN(E70,3000000),0)</f>
        <v>0</v>
      </c>
      <c r="H70" s="20" t="s">
        <v>168</v>
      </c>
    </row>
    <row r="71" spans="2:8" s="10" customFormat="1" ht="15.75" customHeight="1">
      <c r="B71" s="107"/>
      <c r="C71" s="24" t="s">
        <v>111</v>
      </c>
      <c r="D71" s="108"/>
      <c r="E71" s="110"/>
      <c r="F71" s="110"/>
      <c r="G71" s="111">
        <f>MIN(E71*0.1,G11*0.5)</f>
        <v>0</v>
      </c>
      <c r="H71" s="235" t="s">
        <v>169</v>
      </c>
    </row>
    <row r="72" spans="2:8" s="10" customFormat="1" ht="16.5" customHeight="1">
      <c r="B72" s="107"/>
      <c r="C72" s="24" t="s">
        <v>112</v>
      </c>
      <c r="D72" s="108"/>
      <c r="E72" s="111">
        <f>E73</f>
        <v>37506327</v>
      </c>
      <c r="F72" s="111">
        <f>INT(MIN(G6*0.2,5000000))</f>
        <v>5000000</v>
      </c>
      <c r="G72" s="111">
        <f>MIN(SUM(G73),F72)</f>
        <v>5000000</v>
      </c>
      <c r="H72" s="236" t="s">
        <v>170</v>
      </c>
    </row>
    <row r="73" spans="2:8" s="10" customFormat="1" ht="29.25">
      <c r="B73" s="107"/>
      <c r="C73" s="128"/>
      <c r="D73" s="96" t="s">
        <v>113</v>
      </c>
      <c r="E73" s="157">
        <v>37506327</v>
      </c>
      <c r="F73" s="171">
        <f>IF(AND(E73&gt;1,E72&gt;G6*0.2),ROUND(E73-(G6*0.2*E73/E72),0),0)</f>
        <v>27646397</v>
      </c>
      <c r="G73" s="158">
        <f>INT(IF(F73&gt;1,F73*0.2,0))</f>
        <v>5529279</v>
      </c>
      <c r="H73" s="237" t="s">
        <v>200</v>
      </c>
    </row>
    <row r="74" spans="2:8" s="10" customFormat="1" ht="16.5" customHeight="1">
      <c r="B74" s="107"/>
      <c r="C74" s="288" t="s">
        <v>114</v>
      </c>
      <c r="D74" s="289"/>
      <c r="E74" s="290">
        <v>0</v>
      </c>
      <c r="F74" s="291">
        <v>4000000</v>
      </c>
      <c r="G74" s="291">
        <f>IF(E74&lt;F74,E74,F74)</f>
        <v>0</v>
      </c>
      <c r="H74" s="292" t="s">
        <v>171</v>
      </c>
    </row>
    <row r="75" spans="2:8" s="10" customFormat="1" ht="67.5">
      <c r="B75" s="287"/>
      <c r="C75" s="293" t="s">
        <v>185</v>
      </c>
      <c r="D75" s="286"/>
      <c r="E75" s="160">
        <v>3000000</v>
      </c>
      <c r="F75" s="127">
        <v>3000000</v>
      </c>
      <c r="G75" s="127">
        <f>IF(E75*0.2&gt;=F75,F75,E75*0.2)</f>
        <v>600000</v>
      </c>
      <c r="H75" s="294" t="s">
        <v>188</v>
      </c>
    </row>
    <row r="76" spans="2:8" s="10" customFormat="1" ht="18" customHeight="1">
      <c r="B76" s="255" t="s">
        <v>8</v>
      </c>
      <c r="C76" s="256"/>
      <c r="D76" s="257"/>
      <c r="E76" s="258"/>
      <c r="F76" s="258"/>
      <c r="G76" s="259">
        <f>IF(G66-G67&gt;0,G66-G67,0)</f>
        <v>9485408</v>
      </c>
      <c r="H76" s="266" t="s">
        <v>76</v>
      </c>
    </row>
    <row r="77" spans="2:8" s="10" customFormat="1" ht="13.5" customHeight="1">
      <c r="B77" s="31" t="s">
        <v>9</v>
      </c>
      <c r="C77" s="120"/>
      <c r="D77" s="121"/>
      <c r="E77" s="122"/>
      <c r="F77" s="122"/>
      <c r="G77" s="173">
        <f>IF(G76&gt;1,INT(IF(G76&gt;88000000,G76*0.35-13140000,IF(G76&gt;46000000,G76*0.26-5220000,IF(G76&gt;12000000,G76*0.17-1080000,G76*0.08)))),0)</f>
        <v>758832</v>
      </c>
      <c r="H77" s="238" t="s">
        <v>172</v>
      </c>
    </row>
    <row r="78" spans="2:8" s="10" customFormat="1" ht="13.5" customHeight="1">
      <c r="B78" s="30" t="s">
        <v>35</v>
      </c>
      <c r="C78" s="124"/>
      <c r="D78" s="125"/>
      <c r="E78" s="126">
        <f>SUM(E79:E82)</f>
        <v>0</v>
      </c>
      <c r="F78" s="126"/>
      <c r="G78" s="168">
        <f>SUM(G79:G82)</f>
        <v>352649</v>
      </c>
      <c r="H78" s="174"/>
    </row>
    <row r="79" spans="2:8" s="10" customFormat="1" ht="14.25" customHeight="1">
      <c r="B79" s="107"/>
      <c r="C79" s="32" t="s">
        <v>54</v>
      </c>
      <c r="D79" s="175"/>
      <c r="E79" s="122"/>
      <c r="F79" s="176"/>
      <c r="G79" s="172">
        <f>IF(G77&gt;10,INT(IF(G77&lt;=500000,G77*0.55,MIN(500000,(G77-500000)*0.3+275000))),0)</f>
        <v>352649</v>
      </c>
      <c r="H79" s="239" t="s">
        <v>173</v>
      </c>
    </row>
    <row r="80" spans="2:8" s="10" customFormat="1" ht="16.5" customHeight="1">
      <c r="B80" s="107"/>
      <c r="C80" s="32" t="s">
        <v>55</v>
      </c>
      <c r="D80" s="112"/>
      <c r="E80" s="177">
        <v>0</v>
      </c>
      <c r="F80" s="114"/>
      <c r="G80" s="115">
        <f>IF(E80&gt;10,INT(MIN(E80*0.3,(G77-SUM(G79)))),0)</f>
        <v>0</v>
      </c>
      <c r="H80" s="135" t="s">
        <v>174</v>
      </c>
    </row>
    <row r="81" spans="2:8" s="10" customFormat="1" ht="13.5" customHeight="1">
      <c r="B81" s="107"/>
      <c r="C81" s="33" t="s">
        <v>56</v>
      </c>
      <c r="D81" s="112"/>
      <c r="E81" s="144">
        <v>0</v>
      </c>
      <c r="F81" s="178"/>
      <c r="G81" s="158">
        <f>IF(E81&gt;10,INT(MIN(E81,(G77-SUM(G79,G80)))),0)</f>
        <v>0</v>
      </c>
      <c r="H81" s="115"/>
    </row>
    <row r="82" spans="2:8" s="10" customFormat="1" ht="32.25" customHeight="1">
      <c r="B82" s="107"/>
      <c r="C82" s="33" t="s">
        <v>115</v>
      </c>
      <c r="D82" s="179"/>
      <c r="E82" s="180"/>
      <c r="F82" s="181">
        <v>100000</v>
      </c>
      <c r="G82" s="127">
        <f>IF(E57&gt;1,IF(E57&gt;=F57,F57/1.1,IF(E57&lt;F57,E57)),0)</f>
        <v>0</v>
      </c>
      <c r="H82" s="182" t="s">
        <v>175</v>
      </c>
    </row>
    <row r="83" spans="2:8" s="10" customFormat="1" ht="15" customHeight="1">
      <c r="B83" s="267" t="s">
        <v>34</v>
      </c>
      <c r="C83" s="268"/>
      <c r="D83" s="269"/>
      <c r="E83" s="252"/>
      <c r="F83" s="252"/>
      <c r="G83" s="270">
        <f>SUM(G84:G86)</f>
        <v>446801</v>
      </c>
      <c r="H83" s="271" t="s">
        <v>176</v>
      </c>
    </row>
    <row r="84" spans="2:8" s="10" customFormat="1" ht="15" customHeight="1">
      <c r="B84" s="107"/>
      <c r="C84" s="34" t="s">
        <v>10</v>
      </c>
      <c r="D84" s="108"/>
      <c r="E84" s="110"/>
      <c r="F84" s="110"/>
      <c r="G84" s="183">
        <f>IF(G77-G78&gt;1000,G77-G78,0)</f>
        <v>406183</v>
      </c>
      <c r="H84" s="240" t="s">
        <v>77</v>
      </c>
    </row>
    <row r="85" spans="2:8" s="10" customFormat="1" ht="15" customHeight="1">
      <c r="B85" s="107"/>
      <c r="C85" s="35" t="s">
        <v>11</v>
      </c>
      <c r="D85" s="112"/>
      <c r="E85" s="114"/>
      <c r="F85" s="114"/>
      <c r="G85" s="184">
        <f>INT(G84*0.1)</f>
        <v>40618</v>
      </c>
      <c r="H85" s="241" t="s">
        <v>177</v>
      </c>
    </row>
    <row r="86" spans="2:8" s="10" customFormat="1" ht="15" customHeight="1">
      <c r="B86" s="107"/>
      <c r="C86" s="36" t="s">
        <v>12</v>
      </c>
      <c r="D86" s="116"/>
      <c r="E86" s="118"/>
      <c r="F86" s="118"/>
      <c r="G86" s="185">
        <f>INT(IF(G77-G79-G81&gt;G80,SUM(G80,G98)*0.2,IF(G77-G79-G81&gt;1,(G77-G79-G81+G98)*0.2,G98*0.2)))</f>
        <v>0</v>
      </c>
      <c r="H86" s="242" t="s">
        <v>178</v>
      </c>
    </row>
    <row r="87" spans="2:8" s="10" customFormat="1" ht="15.75" customHeight="1">
      <c r="B87" s="23" t="s">
        <v>116</v>
      </c>
      <c r="C87" s="186"/>
      <c r="D87" s="187"/>
      <c r="E87" s="110">
        <f>SUM(E88:E90)</f>
        <v>0</v>
      </c>
      <c r="F87" s="188"/>
      <c r="G87" s="189">
        <f>SUM(G88:G90)</f>
        <v>0</v>
      </c>
      <c r="H87" s="234" t="s">
        <v>179</v>
      </c>
    </row>
    <row r="88" spans="2:8" s="10" customFormat="1" ht="15.75" customHeight="1">
      <c r="B88" s="107"/>
      <c r="C88" s="8" t="s">
        <v>117</v>
      </c>
      <c r="D88" s="108"/>
      <c r="E88" s="144"/>
      <c r="F88" s="110"/>
      <c r="G88" s="111">
        <f>SUM(G115,E88)</f>
        <v>0</v>
      </c>
      <c r="H88" s="190"/>
    </row>
    <row r="89" spans="2:8" s="10" customFormat="1" ht="15.75" customHeight="1">
      <c r="B89" s="107"/>
      <c r="C89" s="11" t="s">
        <v>118</v>
      </c>
      <c r="D89" s="112"/>
      <c r="E89" s="137"/>
      <c r="F89" s="114"/>
      <c r="G89" s="115">
        <f>SUM(G116,E89)</f>
        <v>0</v>
      </c>
      <c r="H89" s="190"/>
    </row>
    <row r="90" spans="2:8" s="10" customFormat="1" ht="15.75" customHeight="1">
      <c r="B90" s="107"/>
      <c r="C90" s="14" t="s">
        <v>119</v>
      </c>
      <c r="D90" s="116"/>
      <c r="E90" s="123">
        <v>0</v>
      </c>
      <c r="F90" s="118"/>
      <c r="G90" s="119">
        <f>SUM(G117,E90)</f>
        <v>0</v>
      </c>
      <c r="H90" s="139"/>
    </row>
    <row r="91" spans="2:8" s="6" customFormat="1" ht="18.75" customHeight="1">
      <c r="B91" s="37" t="s">
        <v>33</v>
      </c>
      <c r="C91" s="191"/>
      <c r="D91" s="192"/>
      <c r="E91" s="193"/>
      <c r="F91" s="193"/>
      <c r="G91" s="298">
        <f>SUM(G92:G94)</f>
        <v>446790</v>
      </c>
      <c r="H91" s="246" t="s">
        <v>180</v>
      </c>
    </row>
    <row r="92" spans="2:8" s="6" customFormat="1" ht="18" customHeight="1">
      <c r="B92" s="194"/>
      <c r="C92" s="195" t="s">
        <v>13</v>
      </c>
      <c r="D92" s="196"/>
      <c r="E92" s="110"/>
      <c r="F92" s="110"/>
      <c r="G92" s="197">
        <f>ROUNDDOWN(G84-G88,-1)</f>
        <v>406180</v>
      </c>
      <c r="H92" s="247" t="s">
        <v>78</v>
      </c>
    </row>
    <row r="93" spans="2:8" s="6" customFormat="1" ht="18" customHeight="1">
      <c r="B93" s="194"/>
      <c r="C93" s="198" t="s">
        <v>14</v>
      </c>
      <c r="D93" s="199"/>
      <c r="E93" s="114"/>
      <c r="F93" s="114"/>
      <c r="G93" s="200">
        <f>ROUNDDOWN(G85-G89,-1)</f>
        <v>40610</v>
      </c>
      <c r="H93" s="297" t="s">
        <v>192</v>
      </c>
    </row>
    <row r="94" spans="2:8" s="6" customFormat="1" ht="16.5" customHeight="1">
      <c r="B94" s="201"/>
      <c r="C94" s="202" t="s">
        <v>15</v>
      </c>
      <c r="D94" s="203"/>
      <c r="E94" s="118"/>
      <c r="F94" s="118"/>
      <c r="G94" s="204">
        <f>ROUNDDOWN(G86-G90,-1)</f>
        <v>0</v>
      </c>
      <c r="H94" s="205"/>
    </row>
    <row r="95" spans="2:8" ht="14.25">
      <c r="B95" s="98"/>
      <c r="C95" s="206"/>
      <c r="D95" s="206"/>
      <c r="E95" s="207"/>
      <c r="F95" s="207"/>
      <c r="G95" s="208"/>
      <c r="H95" s="208"/>
    </row>
    <row r="96" spans="2:8" ht="13.5">
      <c r="B96" s="4"/>
      <c r="C96" s="4"/>
      <c r="D96" s="4"/>
      <c r="E96" s="38"/>
      <c r="F96" s="39"/>
      <c r="G96" s="5"/>
      <c r="H96" s="296" t="s">
        <v>190</v>
      </c>
    </row>
    <row r="97" spans="2:8" ht="13.5">
      <c r="B97" s="4"/>
      <c r="C97" s="4"/>
      <c r="D97" s="4"/>
      <c r="E97" s="38"/>
      <c r="F97" s="39"/>
      <c r="G97" s="5"/>
      <c r="H97" s="83"/>
    </row>
    <row r="98" spans="2:8" s="42" customFormat="1" ht="13.5">
      <c r="B98" s="7" t="s">
        <v>24</v>
      </c>
      <c r="C98" s="7"/>
      <c r="D98" s="7"/>
      <c r="E98" s="40"/>
      <c r="F98" s="41"/>
      <c r="G98" s="40">
        <f>G100-G77</f>
        <v>0</v>
      </c>
      <c r="H98" s="41"/>
    </row>
    <row r="99" spans="2:8" s="42" customFormat="1" ht="13.5">
      <c r="B99" s="7"/>
      <c r="C99" s="43" t="s">
        <v>57</v>
      </c>
      <c r="D99" s="7"/>
      <c r="E99" s="40"/>
      <c r="F99" s="41"/>
      <c r="G99" s="40">
        <f>IF(G76&gt;G71,G76+G71,G76+G76)</f>
        <v>9485408</v>
      </c>
      <c r="H99" s="41"/>
    </row>
    <row r="100" spans="2:8" s="42" customFormat="1" ht="13.5">
      <c r="B100" s="7"/>
      <c r="C100" s="43" t="s">
        <v>58</v>
      </c>
      <c r="D100" s="7"/>
      <c r="E100" s="40"/>
      <c r="F100" s="41"/>
      <c r="G100" s="80">
        <f>IF(G99&gt;1,INT(IF(G99&gt;80000000,G99*0.35-11700000,IF(G99&gt;40000000,G99*0.26-4500000,IF(G99&gt;10000000,G99*0.17-900000,G99*0.08)))),0)</f>
        <v>758832</v>
      </c>
      <c r="H100" s="41"/>
    </row>
    <row r="101" spans="2:8" s="42" customFormat="1" ht="13.5">
      <c r="B101" s="7"/>
      <c r="C101" s="43"/>
      <c r="D101" s="7"/>
      <c r="E101" s="40"/>
      <c r="F101" s="41"/>
      <c r="G101" s="40"/>
      <c r="H101" s="41"/>
    </row>
    <row r="102" spans="2:8" s="42" customFormat="1" ht="13.5">
      <c r="B102" s="43" t="s">
        <v>69</v>
      </c>
      <c r="C102" s="43"/>
      <c r="D102" s="7"/>
      <c r="E102" s="40"/>
      <c r="F102" s="41"/>
      <c r="G102" s="40"/>
      <c r="H102" s="41"/>
    </row>
    <row r="103" spans="1:8" s="42" customFormat="1" ht="13.5">
      <c r="A103" s="282"/>
      <c r="B103" s="276" t="s">
        <v>25</v>
      </c>
      <c r="C103" s="44"/>
      <c r="D103" s="45"/>
      <c r="E103" s="78">
        <f>SUM(E104:E106)</f>
        <v>0</v>
      </c>
      <c r="F103" s="47"/>
      <c r="G103" s="46">
        <f>SUM(G104:G106)</f>
        <v>0</v>
      </c>
      <c r="H103" s="84"/>
    </row>
    <row r="104" spans="1:8" s="42" customFormat="1" ht="13.5">
      <c r="A104" s="282"/>
      <c r="B104" s="38"/>
      <c r="C104" s="48" t="s">
        <v>59</v>
      </c>
      <c r="D104" s="49"/>
      <c r="E104" s="50">
        <v>0</v>
      </c>
      <c r="F104" s="51"/>
      <c r="G104" s="50">
        <v>0</v>
      </c>
      <c r="H104" s="85"/>
    </row>
    <row r="105" spans="1:8" s="42" customFormat="1" ht="13.5">
      <c r="A105" s="282"/>
      <c r="B105" s="38"/>
      <c r="C105" s="52" t="s">
        <v>60</v>
      </c>
      <c r="D105" s="53"/>
      <c r="E105" s="54">
        <v>0</v>
      </c>
      <c r="F105" s="55"/>
      <c r="G105" s="54">
        <v>0</v>
      </c>
      <c r="H105" s="86"/>
    </row>
    <row r="106" spans="1:8" s="42" customFormat="1" ht="13.5">
      <c r="A106" s="282"/>
      <c r="B106" s="38"/>
      <c r="C106" s="56" t="s">
        <v>61</v>
      </c>
      <c r="D106" s="57"/>
      <c r="E106" s="58">
        <v>0</v>
      </c>
      <c r="F106" s="59"/>
      <c r="G106" s="58">
        <v>0</v>
      </c>
      <c r="H106" s="87"/>
    </row>
    <row r="107" spans="1:8" s="42" customFormat="1" ht="13.5">
      <c r="A107" s="282"/>
      <c r="B107" s="276" t="s">
        <v>26</v>
      </c>
      <c r="C107" s="44"/>
      <c r="D107" s="45"/>
      <c r="E107" s="77">
        <f>SUM(E108,E109,E110)</f>
        <v>0</v>
      </c>
      <c r="F107" s="47"/>
      <c r="G107" s="46"/>
      <c r="H107" s="84"/>
    </row>
    <row r="108" spans="1:8" s="42" customFormat="1" ht="13.5">
      <c r="A108" s="282"/>
      <c r="B108" s="38"/>
      <c r="C108" s="48" t="s">
        <v>62</v>
      </c>
      <c r="D108" s="49"/>
      <c r="E108" s="75">
        <v>0</v>
      </c>
      <c r="F108" s="51"/>
      <c r="G108" s="50">
        <v>0</v>
      </c>
      <c r="H108" s="85"/>
    </row>
    <row r="109" spans="1:8" s="42" customFormat="1" ht="13.5">
      <c r="A109" s="282"/>
      <c r="B109" s="38"/>
      <c r="C109" s="52" t="s">
        <v>63</v>
      </c>
      <c r="D109" s="53"/>
      <c r="E109" s="75">
        <v>0</v>
      </c>
      <c r="F109" s="55"/>
      <c r="G109" s="54">
        <v>0</v>
      </c>
      <c r="H109" s="86"/>
    </row>
    <row r="110" spans="1:8" s="42" customFormat="1" ht="13.5">
      <c r="A110" s="282"/>
      <c r="B110" s="277"/>
      <c r="C110" s="56" t="s">
        <v>64</v>
      </c>
      <c r="D110" s="57"/>
      <c r="E110" s="75">
        <v>0</v>
      </c>
      <c r="F110" s="59"/>
      <c r="G110" s="58">
        <v>0</v>
      </c>
      <c r="H110" s="87"/>
    </row>
    <row r="111" spans="1:8" s="42" customFormat="1" ht="13.5">
      <c r="A111" s="282"/>
      <c r="B111" s="278"/>
      <c r="C111" s="60" t="s">
        <v>17</v>
      </c>
      <c r="D111" s="61"/>
      <c r="E111" s="75">
        <v>0</v>
      </c>
      <c r="F111" s="62"/>
      <c r="G111" s="54">
        <v>0</v>
      </c>
      <c r="H111" s="88"/>
    </row>
    <row r="112" spans="1:8" s="42" customFormat="1" ht="13.5">
      <c r="A112" s="282"/>
      <c r="B112" s="279"/>
      <c r="C112" s="63" t="s">
        <v>18</v>
      </c>
      <c r="D112" s="53"/>
      <c r="E112" s="75">
        <v>0</v>
      </c>
      <c r="F112" s="55"/>
      <c r="G112" s="54">
        <v>0</v>
      </c>
      <c r="H112" s="86"/>
    </row>
    <row r="113" spans="1:8" s="42" customFormat="1" ht="13.5">
      <c r="A113" s="282"/>
      <c r="B113" s="280"/>
      <c r="C113" s="63" t="s">
        <v>19</v>
      </c>
      <c r="D113" s="53"/>
      <c r="E113" s="75">
        <v>0</v>
      </c>
      <c r="F113" s="55"/>
      <c r="G113" s="54">
        <v>0</v>
      </c>
      <c r="H113" s="86"/>
    </row>
    <row r="114" spans="1:8" s="42" customFormat="1" ht="13.5">
      <c r="A114" s="282"/>
      <c r="B114" s="280"/>
      <c r="C114" s="63" t="s">
        <v>80</v>
      </c>
      <c r="D114" s="53"/>
      <c r="E114" s="75">
        <v>0</v>
      </c>
      <c r="F114" s="55"/>
      <c r="G114" s="54">
        <v>0</v>
      </c>
      <c r="H114" s="86"/>
    </row>
    <row r="115" spans="1:8" s="42" customFormat="1" ht="13.5">
      <c r="A115" s="282"/>
      <c r="B115" s="280"/>
      <c r="C115" s="63" t="s">
        <v>20</v>
      </c>
      <c r="D115" s="53"/>
      <c r="E115" s="75">
        <v>0</v>
      </c>
      <c r="F115" s="55"/>
      <c r="G115" s="54">
        <v>0</v>
      </c>
      <c r="H115" s="86"/>
    </row>
    <row r="116" spans="1:8" s="42" customFormat="1" ht="13.5">
      <c r="A116" s="282"/>
      <c r="B116" s="280"/>
      <c r="C116" s="63" t="s">
        <v>21</v>
      </c>
      <c r="D116" s="53"/>
      <c r="E116" s="75">
        <v>0</v>
      </c>
      <c r="F116" s="55"/>
      <c r="G116" s="54">
        <v>0</v>
      </c>
      <c r="H116" s="86"/>
    </row>
    <row r="117" spans="1:8" s="42" customFormat="1" ht="13.5">
      <c r="A117" s="282"/>
      <c r="B117" s="281"/>
      <c r="C117" s="64" t="s">
        <v>22</v>
      </c>
      <c r="D117" s="57"/>
      <c r="E117" s="75">
        <v>0</v>
      </c>
      <c r="F117" s="59"/>
      <c r="G117" s="58">
        <v>0</v>
      </c>
      <c r="H117" s="87"/>
    </row>
    <row r="118" spans="2:8" s="66" customFormat="1" ht="13.5">
      <c r="B118" s="38"/>
      <c r="C118" s="38"/>
      <c r="D118" s="38"/>
      <c r="E118" s="38"/>
      <c r="F118" s="39"/>
      <c r="G118" s="65" t="s">
        <v>27</v>
      </c>
      <c r="H118" s="39"/>
    </row>
    <row r="119" spans="2:8" s="66" customFormat="1" ht="13.5">
      <c r="B119" s="65" t="s">
        <v>23</v>
      </c>
      <c r="C119" s="38"/>
      <c r="D119" s="38"/>
      <c r="E119" s="38"/>
      <c r="F119" s="67" t="s">
        <v>39</v>
      </c>
      <c r="G119" s="68">
        <f>G6+G120</f>
        <v>49299650</v>
      </c>
      <c r="H119" s="89" t="s">
        <v>28</v>
      </c>
    </row>
    <row r="120" spans="1:8" s="42" customFormat="1" ht="13.5">
      <c r="A120" s="282"/>
      <c r="B120" s="276" t="s">
        <v>0</v>
      </c>
      <c r="C120" s="69"/>
      <c r="D120" s="70"/>
      <c r="E120" s="77">
        <f>SUM(E121:E123)</f>
        <v>0</v>
      </c>
      <c r="F120" s="72"/>
      <c r="G120" s="71">
        <f>SUM(G121:G123)</f>
        <v>0</v>
      </c>
      <c r="H120" s="84" t="s">
        <v>16</v>
      </c>
    </row>
    <row r="121" spans="1:8" s="42" customFormat="1" ht="13.5">
      <c r="A121" s="282"/>
      <c r="B121" s="283"/>
      <c r="C121" s="73" t="s">
        <v>65</v>
      </c>
      <c r="D121" s="53"/>
      <c r="E121" s="75">
        <v>0</v>
      </c>
      <c r="F121" s="55"/>
      <c r="G121" s="54">
        <f>G108+E121</f>
        <v>0</v>
      </c>
      <c r="H121" s="90"/>
    </row>
    <row r="122" spans="1:8" s="42" customFormat="1" ht="13.5">
      <c r="A122" s="282"/>
      <c r="B122" s="283"/>
      <c r="C122" s="73" t="s">
        <v>66</v>
      </c>
      <c r="D122" s="53"/>
      <c r="E122" s="75">
        <v>0</v>
      </c>
      <c r="F122" s="55"/>
      <c r="G122" s="54">
        <f>G109+E122</f>
        <v>0</v>
      </c>
      <c r="H122" s="90"/>
    </row>
    <row r="123" spans="1:8" s="42" customFormat="1" ht="13.5">
      <c r="A123" s="282"/>
      <c r="B123" s="284"/>
      <c r="C123" s="74" t="s">
        <v>67</v>
      </c>
      <c r="D123" s="57"/>
      <c r="E123" s="75">
        <v>0</v>
      </c>
      <c r="F123" s="59"/>
      <c r="G123" s="58">
        <f>G110+E123</f>
        <v>0</v>
      </c>
      <c r="H123" s="91"/>
    </row>
    <row r="124" spans="2:8" s="42" customFormat="1" ht="13.5">
      <c r="B124" s="7"/>
      <c r="C124" s="7"/>
      <c r="D124" s="7"/>
      <c r="E124" s="7"/>
      <c r="F124" s="7"/>
      <c r="G124" s="7"/>
      <c r="H124" s="92"/>
    </row>
  </sheetData>
  <mergeCells count="5">
    <mergeCell ref="C62:D62"/>
    <mergeCell ref="B25:C27"/>
    <mergeCell ref="B2:H2"/>
    <mergeCell ref="H41:H43"/>
    <mergeCell ref="H44:H46"/>
  </mergeCells>
  <printOptions horizontalCentered="1"/>
  <pageMargins left="0.2755905511811024" right="0.2755905511811024" top="0.34" bottom="0.35433070866141736" header="0.2362204724409449" footer="0.2362204724409449"/>
  <pageSetup horizontalDpi="600" verticalDpi="600" orientation="portrait" paperSize="9" scale="55" r:id="rId2"/>
  <headerFooter alignWithMargins="0">
    <oddFooter>&amp;R&amp;D</oddFooter>
  </headerFooter>
  <rowBreaks count="1" manualBreakCount="1">
    <brk id="100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고경순(3457-1450)</Manager>
  <Company>POSCO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2004년도 연말정산 Simulation</dc:title>
  <dc:subject>YEA Simulation</dc:subject>
  <dc:creator>Go,Gyeong-Soon</dc:creator>
  <cp:keywords/>
  <dc:description/>
  <cp:lastModifiedBy>KCB-001-00</cp:lastModifiedBy>
  <cp:lastPrinted>2008-12-17T02:15:56Z</cp:lastPrinted>
  <dcterms:created xsi:type="dcterms:W3CDTF">2003-01-02T04:56:52Z</dcterms:created>
  <dcterms:modified xsi:type="dcterms:W3CDTF">2008-12-17T02:17:35Z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편집자">
    <vt:lpwstr>고경순</vt:lpwstr>
  </property>
</Properties>
</file>