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819" activeTab="0"/>
  </bookViews>
  <sheets>
    <sheet name="환율,유류" sheetId="1" r:id="rId1"/>
    <sheet name="인건비" sheetId="2" r:id="rId2"/>
    <sheet name="장비비" sheetId="3" r:id="rId3"/>
    <sheet name="재료비" sheetId="4" r:id="rId4"/>
    <sheet name="표지" sheetId="5" r:id="rId5"/>
    <sheet name="종합" sheetId="6" r:id="rId6"/>
    <sheet name="구조물조성" sheetId="7" r:id="rId7"/>
    <sheet name="녹화토취부" sheetId="8" r:id="rId8"/>
    <sheet name="배수관" sheetId="9" r:id="rId9"/>
    <sheet name="배수필터" sheetId="10" r:id="rId10"/>
    <sheet name="유공관" sheetId="11" r:id="rId11"/>
    <sheet name="배수로" sheetId="12" r:id="rId12"/>
  </sheets>
  <definedNames>
    <definedName name="_xlnm.Print_Area" localSheetId="7">'녹화토취부'!$A$1:$M$45</definedName>
    <definedName name="_xlnm.Print_Area" localSheetId="4">'표지'!$A$1:$N$54</definedName>
    <definedName name="_xlnm.Print_Titles" localSheetId="6">'구조물조성'!$1:$2</definedName>
    <definedName name="_xlnm.Print_Titles" localSheetId="7">'녹화토취부'!$1:$2</definedName>
    <definedName name="_xlnm.Print_Titles" localSheetId="8">'배수관'!$1:$2</definedName>
    <definedName name="_xlnm.Print_Titles" localSheetId="11">'배수로'!$1:$2</definedName>
    <definedName name="_xlnm.Print_Titles" localSheetId="9">'배수필터'!$1:$2</definedName>
    <definedName name="_xlnm.Print_Titles" localSheetId="10">'유공관'!$1:$2</definedName>
    <definedName name="_xlnm.Print_Titles" localSheetId="2">'장비비'!$1:$2</definedName>
    <definedName name="_xlnm.Print_Titles" localSheetId="5">'종합'!$1:$2</definedName>
  </definedNames>
  <calcPr fullCalcOnLoad="1"/>
</workbook>
</file>

<file path=xl/sharedStrings.xml><?xml version="1.0" encoding="utf-8"?>
<sst xmlns="http://schemas.openxmlformats.org/spreadsheetml/2006/main" count="581" uniqueCount="303">
  <si>
    <t>재  료  비</t>
  </si>
  <si>
    <t>노  무  비</t>
  </si>
  <si>
    <t>경      비</t>
  </si>
  <si>
    <t>합      계</t>
  </si>
  <si>
    <t>단  가</t>
  </si>
  <si>
    <t>금  액</t>
  </si>
  <si>
    <t>HR</t>
  </si>
  <si>
    <t>공 기 압 축 기</t>
  </si>
  <si>
    <t>인</t>
  </si>
  <si>
    <t>%</t>
  </si>
  <si>
    <t>계</t>
  </si>
  <si>
    <t>발    전    기</t>
  </si>
  <si>
    <t>50 KW</t>
  </si>
  <si>
    <t>종       별</t>
  </si>
  <si>
    <t>규  격</t>
  </si>
  <si>
    <t>수 량</t>
  </si>
  <si>
    <t>단위</t>
  </si>
  <si>
    <t>비고</t>
  </si>
  <si>
    <r>
      <t>M</t>
    </r>
    <r>
      <rPr>
        <vertAlign val="superscript"/>
        <sz val="10"/>
        <rFont val="굴림체"/>
        <family val="3"/>
      </rPr>
      <t>2</t>
    </r>
  </si>
  <si>
    <t>일   위   대   가   표</t>
  </si>
  <si>
    <t>(주)   상   지   텍   솔</t>
  </si>
  <si>
    <t>환    율 :</t>
  </si>
  <si>
    <t>휘 발 유 :</t>
  </si>
  <si>
    <t>경    유 :</t>
  </si>
  <si>
    <t>직 종 명</t>
  </si>
  <si>
    <t>배 관 공</t>
  </si>
  <si>
    <t>착 암 공</t>
  </si>
  <si>
    <t>보링공(지질조사)</t>
  </si>
  <si>
    <t>작업반장</t>
  </si>
  <si>
    <t>특별인부</t>
  </si>
  <si>
    <t>보통인부</t>
  </si>
  <si>
    <t>건설기계운전기사</t>
  </si>
  <si>
    <t>건설기계조장</t>
  </si>
  <si>
    <t>운전사(운반차)</t>
  </si>
  <si>
    <t>운전사(기  계)</t>
  </si>
  <si>
    <t>건설기계운전조수</t>
  </si>
  <si>
    <t>기 계 공</t>
  </si>
  <si>
    <t>중급 기술자</t>
  </si>
  <si>
    <t>도 장 공(모래분사공)</t>
  </si>
  <si>
    <t>품        명</t>
  </si>
  <si>
    <t>규        격</t>
  </si>
  <si>
    <t>단 위</t>
  </si>
  <si>
    <t>비        고</t>
  </si>
  <si>
    <t>EA</t>
  </si>
  <si>
    <t>M</t>
  </si>
  <si>
    <t>KG</t>
  </si>
  <si>
    <t>잔디혼합용</t>
  </si>
  <si>
    <t>제      호표</t>
  </si>
  <si>
    <t>믹          서</t>
  </si>
  <si>
    <r>
      <t>0.3 M</t>
    </r>
    <r>
      <rPr>
        <vertAlign val="superscript"/>
        <sz val="10"/>
        <rFont val="굴림체"/>
        <family val="3"/>
      </rPr>
      <t>3</t>
    </r>
  </si>
  <si>
    <t>대</t>
  </si>
  <si>
    <t>9,187 ×</t>
  </si>
  <si>
    <t>휘    발    유</t>
  </si>
  <si>
    <t>ℓ</t>
  </si>
  <si>
    <t>잡          유</t>
  </si>
  <si>
    <t>주연료의 %</t>
  </si>
  <si>
    <t>운전사 (기 계)</t>
  </si>
  <si>
    <t>소          계</t>
  </si>
  <si>
    <t>취    부    기</t>
  </si>
  <si>
    <t>경          유</t>
  </si>
  <si>
    <t>중기 운전 기사</t>
  </si>
  <si>
    <t xml:space="preserve"> 발 전 기 50 KW    (시간당)</t>
  </si>
  <si>
    <t>종       별</t>
  </si>
  <si>
    <t>규  격</t>
  </si>
  <si>
    <t>비고</t>
  </si>
  <si>
    <r>
      <t xml:space="preserve"> 믹  서 0.3 M</t>
    </r>
    <r>
      <rPr>
        <vertAlign val="superscript"/>
        <sz val="10"/>
        <rFont val="굴림체"/>
        <family val="3"/>
      </rPr>
      <t>3</t>
    </r>
    <r>
      <rPr>
        <sz val="10"/>
        <rFont val="굴림체"/>
        <family val="3"/>
      </rPr>
      <t xml:space="preserve">    (시간당)</t>
    </r>
  </si>
  <si>
    <t xml:space="preserve"> 트럭탑재형 크레인 3 TON    (시간당)</t>
  </si>
  <si>
    <t>트럭탑재형 크레인</t>
  </si>
  <si>
    <t>3 TON</t>
  </si>
  <si>
    <t>운전사 (운반차)</t>
  </si>
  <si>
    <t xml:space="preserve"> 물탱크 5,500ℓ    (시간당)</t>
  </si>
  <si>
    <t>물    탱    크</t>
  </si>
  <si>
    <t>5,500ℓ</t>
  </si>
  <si>
    <t>고  압  펌  프</t>
  </si>
  <si>
    <r>
      <t>200 KG / CM</t>
    </r>
    <r>
      <rPr>
        <vertAlign val="superscript"/>
        <sz val="10"/>
        <rFont val="굴림체"/>
        <family val="3"/>
      </rPr>
      <t>2</t>
    </r>
  </si>
  <si>
    <t xml:space="preserve">  43,591 ×</t>
  </si>
  <si>
    <r>
      <t>× 3,708 ×10</t>
    </r>
    <r>
      <rPr>
        <vertAlign val="superscript"/>
        <sz val="10"/>
        <rFont val="굴림체"/>
        <family val="3"/>
      </rPr>
      <t>-7</t>
    </r>
  </si>
  <si>
    <r>
      <t>× 2,027 × 10</t>
    </r>
    <r>
      <rPr>
        <vertAlign val="superscript"/>
        <sz val="10"/>
        <rFont val="굴림체"/>
        <family val="3"/>
      </rPr>
      <t>-7</t>
    </r>
  </si>
  <si>
    <r>
      <t>× 2,860 ×10</t>
    </r>
    <r>
      <rPr>
        <vertAlign val="superscript"/>
        <sz val="10"/>
        <rFont val="굴림체"/>
        <family val="3"/>
      </rPr>
      <t>-7</t>
    </r>
  </si>
  <si>
    <r>
      <t>× 2,787 × 10</t>
    </r>
    <r>
      <rPr>
        <vertAlign val="superscript"/>
        <sz val="10"/>
        <rFont val="굴림체"/>
        <family val="3"/>
      </rPr>
      <t xml:space="preserve">-7 </t>
    </r>
  </si>
  <si>
    <r>
      <t>× 2,533 × 10</t>
    </r>
    <r>
      <rPr>
        <vertAlign val="superscript"/>
        <sz val="10"/>
        <rFont val="굴림체"/>
        <family val="3"/>
      </rPr>
      <t>-7</t>
    </r>
  </si>
  <si>
    <r>
      <t xml:space="preserve"> 고압펌프 200 KG / CM</t>
    </r>
    <r>
      <rPr>
        <vertAlign val="superscript"/>
        <sz val="10"/>
        <rFont val="굴림체"/>
        <family val="3"/>
      </rPr>
      <t>2</t>
    </r>
    <r>
      <rPr>
        <sz val="10"/>
        <rFont val="굴림체"/>
        <family val="3"/>
      </rPr>
      <t xml:space="preserve">    (시간당)</t>
    </r>
  </si>
  <si>
    <r>
      <t>× 4,677 × 10</t>
    </r>
    <r>
      <rPr>
        <vertAlign val="superscript"/>
        <sz val="10"/>
        <rFont val="굴림체"/>
        <family val="3"/>
      </rPr>
      <t>-7</t>
    </r>
  </si>
  <si>
    <t>실사출기 4 NOZZLE  (시간당)</t>
  </si>
  <si>
    <t>실  사  출  기</t>
  </si>
  <si>
    <t>소          계</t>
  </si>
  <si>
    <t>4 NOZZLE</t>
  </si>
  <si>
    <r>
      <t xml:space="preserve">x  4,677 x 10 </t>
    </r>
    <r>
      <rPr>
        <vertAlign val="superscript"/>
        <sz val="10"/>
        <rFont val="굴림체"/>
        <family val="3"/>
      </rPr>
      <t>-7</t>
    </r>
  </si>
  <si>
    <t xml:space="preserve"> </t>
  </si>
  <si>
    <t>제            호표</t>
  </si>
  <si>
    <t>특   별    인   부</t>
  </si>
  <si>
    <t>수량</t>
  </si>
  <si>
    <t>단위</t>
  </si>
  <si>
    <t>대</t>
  </si>
  <si>
    <r>
      <t>× 4,677 × 10</t>
    </r>
    <r>
      <rPr>
        <vertAlign val="superscript"/>
        <sz val="10"/>
        <rFont val="굴림체"/>
        <family val="3"/>
      </rPr>
      <t>-7</t>
    </r>
  </si>
  <si>
    <t>대</t>
  </si>
  <si>
    <t>수량</t>
  </si>
  <si>
    <t>단위</t>
  </si>
  <si>
    <t>수량</t>
  </si>
  <si>
    <t>단위</t>
  </si>
  <si>
    <r>
      <t>M</t>
    </r>
    <r>
      <rPr>
        <vertAlign val="superscript"/>
        <sz val="10"/>
        <rFont val="굴림체"/>
        <family val="3"/>
      </rPr>
      <t>3</t>
    </r>
  </si>
  <si>
    <t>종              자</t>
  </si>
  <si>
    <t>연  속  장  섬  유</t>
  </si>
  <si>
    <t>믹              서</t>
  </si>
  <si>
    <t>취      부      기</t>
  </si>
  <si>
    <t>공  기  압  축  기</t>
  </si>
  <si>
    <t>발      전      기</t>
  </si>
  <si>
    <t>트럭탑재형  크레인</t>
  </si>
  <si>
    <t>물      탱      크</t>
  </si>
  <si>
    <t>고   압    펌   프</t>
  </si>
  <si>
    <t>작   업    반   장</t>
  </si>
  <si>
    <t>종       별</t>
  </si>
  <si>
    <t>규  격</t>
  </si>
  <si>
    <t>수 량</t>
  </si>
  <si>
    <t>단위</t>
  </si>
  <si>
    <t>비고</t>
  </si>
  <si>
    <t>시 간 당  중 기  사 용 료  산 출 서</t>
  </si>
  <si>
    <t>원 / ℓ</t>
  </si>
  <si>
    <r>
      <t xml:space="preserve">⊙ </t>
    </r>
    <r>
      <rPr>
        <sz val="11"/>
        <rFont val="굴림체"/>
        <family val="3"/>
      </rPr>
      <t xml:space="preserve"> 환       율 : </t>
    </r>
  </si>
  <si>
    <r>
      <t xml:space="preserve">⊙ </t>
    </r>
    <r>
      <rPr>
        <sz val="11"/>
        <rFont val="굴림체"/>
        <family val="3"/>
      </rPr>
      <t xml:space="preserve"> 노   무   비 : </t>
    </r>
  </si>
  <si>
    <t>중기 운전기사</t>
  </si>
  <si>
    <r>
      <t xml:space="preserve">⊙ </t>
    </r>
    <r>
      <rPr>
        <sz val="11"/>
        <rFont val="굴림체"/>
        <family val="3"/>
      </rPr>
      <t xml:space="preserve"> 휘   발   유(무 연) : </t>
    </r>
  </si>
  <si>
    <r>
      <t xml:space="preserve">⊙ </t>
    </r>
    <r>
      <rPr>
        <sz val="11"/>
        <rFont val="굴림체"/>
        <family val="3"/>
      </rPr>
      <t xml:space="preserve"> 경       유(저유황) : </t>
    </r>
  </si>
  <si>
    <t>:</t>
  </si>
  <si>
    <t>x 16 / 12</t>
  </si>
  <si>
    <r>
      <t>원/</t>
    </r>
    <r>
      <rPr>
        <sz val="11"/>
        <rFont val="굴림체"/>
        <family val="3"/>
      </rPr>
      <t>$</t>
    </r>
  </si>
  <si>
    <r>
      <t>x</t>
    </r>
    <r>
      <rPr>
        <sz val="11"/>
        <rFont val="굴림체"/>
        <family val="3"/>
      </rPr>
      <t xml:space="preserve"> 1 / 8</t>
    </r>
  </si>
  <si>
    <t>x 16 / 12</t>
  </si>
  <si>
    <r>
      <t>x</t>
    </r>
    <r>
      <rPr>
        <sz val="11"/>
        <rFont val="굴림체"/>
        <family val="3"/>
      </rPr>
      <t xml:space="preserve"> 25 / 20</t>
    </r>
  </si>
  <si>
    <t>=</t>
  </si>
  <si>
    <t>원</t>
  </si>
  <si>
    <t>운전사(운반차)</t>
  </si>
  <si>
    <t>운전사(기 계)</t>
  </si>
  <si>
    <r>
      <t>x</t>
    </r>
    <r>
      <rPr>
        <sz val="11"/>
        <rFont val="굴림체"/>
        <family val="3"/>
      </rPr>
      <t xml:space="preserve"> 1 / 8</t>
    </r>
  </si>
  <si>
    <r>
      <t>x</t>
    </r>
    <r>
      <rPr>
        <sz val="11"/>
        <rFont val="굴림체"/>
        <family val="3"/>
      </rPr>
      <t xml:space="preserve"> 25 / 20</t>
    </r>
  </si>
  <si>
    <t>중기 운전조수</t>
  </si>
  <si>
    <t>중   기  조  장</t>
  </si>
  <si>
    <t>텍 솔 옹 벽  조 성 공</t>
  </si>
  <si>
    <t>텍 솔 옹 벽 조 성 공</t>
  </si>
  <si>
    <t>모        래</t>
  </si>
  <si>
    <t>강 모래, 왕사</t>
  </si>
  <si>
    <r>
      <t xml:space="preserve"> M</t>
    </r>
    <r>
      <rPr>
        <vertAlign val="superscript"/>
        <sz val="11"/>
        <rFont val="굴림체"/>
        <family val="3"/>
      </rPr>
      <t>3</t>
    </r>
  </si>
  <si>
    <t>연속  장섬유</t>
  </si>
  <si>
    <t>보   습   제</t>
  </si>
  <si>
    <t>토양  안정제</t>
  </si>
  <si>
    <t>종        자</t>
  </si>
  <si>
    <t>배 수  필 터</t>
  </si>
  <si>
    <t>SUMTUBE-FTF</t>
  </si>
  <si>
    <r>
      <t xml:space="preserve"> M</t>
    </r>
    <r>
      <rPr>
        <vertAlign val="superscript"/>
        <sz val="11"/>
        <rFont val="굴림체"/>
        <family val="3"/>
      </rPr>
      <t>2</t>
    </r>
  </si>
  <si>
    <t>T H P 유공관</t>
  </si>
  <si>
    <t>φ 150</t>
  </si>
  <si>
    <t>이   음   관</t>
  </si>
  <si>
    <t>직관 φ150</t>
  </si>
  <si>
    <t>티이 φ150</t>
  </si>
  <si>
    <t xml:space="preserve">토 목  섬 유 </t>
  </si>
  <si>
    <t>부직포 KF 530</t>
  </si>
  <si>
    <t>T  H  P   관</t>
  </si>
  <si>
    <t>PY조립식배수로</t>
  </si>
  <si>
    <t>P - 300</t>
  </si>
  <si>
    <t>금    액</t>
  </si>
  <si>
    <t xml:space="preserve"> 취 부 기 25ℓ    (시간당)</t>
  </si>
  <si>
    <t>25ℓ</t>
  </si>
  <si>
    <r>
      <t xml:space="preserve"> 공기압축기 (21 M</t>
    </r>
    <r>
      <rPr>
        <vertAlign val="superscript"/>
        <sz val="10"/>
        <rFont val="굴림체"/>
        <family val="3"/>
      </rPr>
      <t>3</t>
    </r>
    <r>
      <rPr>
        <sz val="10"/>
        <rFont val="굴림체"/>
        <family val="3"/>
      </rPr>
      <t xml:space="preserve"> / MIN)    (시간당)</t>
    </r>
  </si>
  <si>
    <r>
      <t>21 M</t>
    </r>
    <r>
      <rPr>
        <vertAlign val="superscript"/>
        <sz val="10"/>
        <rFont val="굴림체"/>
        <family val="3"/>
      </rPr>
      <t>3</t>
    </r>
    <r>
      <rPr>
        <sz val="10"/>
        <rFont val="굴림체"/>
        <family val="3"/>
      </rPr>
      <t xml:space="preserve"> / MIN</t>
    </r>
  </si>
  <si>
    <t>10,918  x</t>
  </si>
  <si>
    <t>로          더</t>
  </si>
  <si>
    <r>
      <t>타이어 1.34 M</t>
    </r>
    <r>
      <rPr>
        <vertAlign val="superscript"/>
        <sz val="10"/>
        <rFont val="굴림체"/>
        <family val="3"/>
      </rPr>
      <t>3</t>
    </r>
  </si>
  <si>
    <t xml:space="preserve">대 </t>
  </si>
  <si>
    <t>× 1,898 × 10-7</t>
  </si>
  <si>
    <t>중기 운전 조수</t>
  </si>
  <si>
    <t>중  기  조  장</t>
  </si>
  <si>
    <t>벨 트 컨베이어</t>
  </si>
  <si>
    <t>5 HP</t>
  </si>
  <si>
    <t xml:space="preserve">  3,878 ×</t>
  </si>
  <si>
    <t>× 2,875 × 10-7</t>
  </si>
  <si>
    <t xml:space="preserve"> 플레이트 콤펙트 1.5 TON    (시간당)</t>
  </si>
  <si>
    <t>플레이트 콤펙트</t>
  </si>
  <si>
    <t>1.5 TON</t>
  </si>
  <si>
    <t xml:space="preserve">  1,046 ×</t>
  </si>
  <si>
    <t>× 4,296 × 10-7</t>
  </si>
  <si>
    <t>5 HP</t>
  </si>
  <si>
    <r>
      <t xml:space="preserve"> 로  더  1.34 M</t>
    </r>
    <r>
      <rPr>
        <vertAlign val="superscript"/>
        <sz val="10"/>
        <rFont val="굴림체"/>
        <family val="3"/>
      </rPr>
      <t>3</t>
    </r>
    <r>
      <rPr>
        <sz val="10"/>
        <rFont val="굴림체"/>
        <family val="3"/>
      </rPr>
      <t xml:space="preserve">    (시간당)</t>
    </r>
  </si>
  <si>
    <t xml:space="preserve"> 벨트 컨베이어 5 HP    (시간당)</t>
  </si>
  <si>
    <t xml:space="preserve">대 </t>
  </si>
  <si>
    <t xml:space="preserve">    ＊＊＊ 텍솔옹벽 조성공사 단가내역서  ＊＊＊   </t>
  </si>
  <si>
    <t>1. 텍솔구조물 조 성</t>
  </si>
  <si>
    <t>굵은모래,장섬유</t>
  </si>
  <si>
    <t>2. 텍솔녹화토 취 부</t>
  </si>
  <si>
    <t xml:space="preserve"> T  =  2CM</t>
  </si>
  <si>
    <t>3. 배수필터   설 치</t>
  </si>
  <si>
    <t>4. 유 공 관   설 치</t>
  </si>
  <si>
    <t xml:space="preserve"> THP φ 150</t>
  </si>
  <si>
    <t>5. 배 수 관   설 치</t>
  </si>
  <si>
    <t>제          호표</t>
  </si>
  <si>
    <r>
      <t xml:space="preserve"> 텍  솔  옹  벽  조  성 (M</t>
    </r>
    <r>
      <rPr>
        <vertAlign val="superscript"/>
        <sz val="10"/>
        <rFont val="굴림체"/>
        <family val="3"/>
      </rPr>
      <t>3</t>
    </r>
    <r>
      <rPr>
        <sz val="10"/>
        <rFont val="굴림체"/>
        <family val="3"/>
      </rPr>
      <t>당)</t>
    </r>
  </si>
  <si>
    <t>굵  은    모  래</t>
  </si>
  <si>
    <t>연 속  장  섬 유</t>
  </si>
  <si>
    <t>취     부     기</t>
  </si>
  <si>
    <t>25 L</t>
  </si>
  <si>
    <t>실  사   출   기</t>
  </si>
  <si>
    <t>4 NOZZLE</t>
  </si>
  <si>
    <t>공  기  압 축 기</t>
  </si>
  <si>
    <r>
      <t>21 M</t>
    </r>
    <r>
      <rPr>
        <vertAlign val="superscript"/>
        <sz val="10"/>
        <rFont val="굴림체"/>
        <family val="3"/>
      </rPr>
      <t>3</t>
    </r>
    <r>
      <rPr>
        <sz val="10"/>
        <rFont val="굴림체"/>
        <family val="3"/>
      </rPr>
      <t>/MIN</t>
    </r>
  </si>
  <si>
    <t>발     전     기</t>
  </si>
  <si>
    <t>벨트 콘 베 이 어</t>
  </si>
  <si>
    <t>물     탱     크</t>
  </si>
  <si>
    <t>5,500 L</t>
  </si>
  <si>
    <t>로            더</t>
  </si>
  <si>
    <t>타이어 1.34</t>
  </si>
  <si>
    <t>고  압    펌  프</t>
  </si>
  <si>
    <r>
      <t>200 KG/CM</t>
    </r>
    <r>
      <rPr>
        <vertAlign val="superscript"/>
        <sz val="10"/>
        <rFont val="굴림체"/>
        <family val="3"/>
      </rPr>
      <t>3</t>
    </r>
  </si>
  <si>
    <t>플레이트  콤팩터</t>
  </si>
  <si>
    <t>중 급   기 술 자</t>
  </si>
  <si>
    <t>작  업   반   장</t>
  </si>
  <si>
    <t>기 계   운 전 사</t>
  </si>
  <si>
    <t>모 래   분 사 공</t>
  </si>
  <si>
    <t>특  별   인   부</t>
  </si>
  <si>
    <t>보  통   인   부</t>
  </si>
  <si>
    <t>기  구   손   료</t>
  </si>
  <si>
    <t>노무비의   %</t>
  </si>
  <si>
    <t>잡  재   료   비</t>
  </si>
  <si>
    <t>재료비의   %</t>
  </si>
  <si>
    <t>잔 디 혼 합 용</t>
  </si>
  <si>
    <t>실    사   출   기</t>
  </si>
  <si>
    <t>벨 트  콘 베 이 어</t>
  </si>
  <si>
    <t>로      우      더</t>
  </si>
  <si>
    <r>
      <t>0.30 M</t>
    </r>
    <r>
      <rPr>
        <vertAlign val="superscript"/>
        <sz val="10"/>
        <rFont val="굴림체"/>
        <family val="3"/>
      </rPr>
      <t>3</t>
    </r>
  </si>
  <si>
    <t>중  급  기  술  자</t>
  </si>
  <si>
    <t>기  계  운  전  사</t>
  </si>
  <si>
    <t>모  래  분  사  공</t>
  </si>
  <si>
    <r>
      <t xml:space="preserve"> 텍솔녹화토 취부 (옹벽표면 잔디식재, T = 2cm)   (M</t>
    </r>
    <r>
      <rPr>
        <vertAlign val="superscript"/>
        <sz val="10"/>
        <rFont val="굴림체"/>
        <family val="3"/>
      </rPr>
      <t>2</t>
    </r>
    <r>
      <rPr>
        <sz val="10"/>
        <rFont val="굴림체"/>
        <family val="3"/>
      </rPr>
      <t>당)</t>
    </r>
  </si>
  <si>
    <t>보   통    인   부</t>
  </si>
  <si>
    <t>기   구    손   료</t>
  </si>
  <si>
    <t>잡   재    료   비</t>
  </si>
  <si>
    <t>노무비의 %</t>
  </si>
  <si>
    <t>재료비의 %</t>
  </si>
  <si>
    <t>인</t>
  </si>
  <si>
    <t>계</t>
  </si>
  <si>
    <t xml:space="preserve">  제            호표</t>
  </si>
  <si>
    <r>
      <t xml:space="preserve"> 배 수 필 터 설 치 (M</t>
    </r>
    <r>
      <rPr>
        <vertAlign val="superscript"/>
        <sz val="10"/>
        <rFont val="굴림체"/>
        <family val="3"/>
      </rPr>
      <t>2</t>
    </r>
    <r>
      <rPr>
        <sz val="10"/>
        <rFont val="굴림체"/>
        <family val="3"/>
      </rPr>
      <t>당)</t>
    </r>
  </si>
  <si>
    <t xml:space="preserve">  배   수    필   터</t>
  </si>
  <si>
    <t xml:space="preserve">  보   통    인   부</t>
  </si>
  <si>
    <t xml:space="preserve"> 인</t>
  </si>
  <si>
    <r>
      <t>M</t>
    </r>
    <r>
      <rPr>
        <vertAlign val="superscript"/>
        <sz val="10"/>
        <rFont val="굴림체"/>
        <family val="3"/>
      </rPr>
      <t>2</t>
    </r>
  </si>
  <si>
    <t>종       별</t>
  </si>
  <si>
    <t>규  격</t>
  </si>
  <si>
    <t>수 량</t>
  </si>
  <si>
    <t>단위</t>
  </si>
  <si>
    <t>비고</t>
  </si>
  <si>
    <t xml:space="preserve"> 유  공  관  설  치 (M 당)</t>
  </si>
  <si>
    <t xml:space="preserve">  유      공      관</t>
  </si>
  <si>
    <t xml:space="preserve">  이      음      관</t>
  </si>
  <si>
    <t xml:space="preserve">  토   목    섬   유</t>
  </si>
  <si>
    <t xml:space="preserve">  배      관      공</t>
  </si>
  <si>
    <t xml:space="preserve">  특   별    인   부</t>
  </si>
  <si>
    <t>종       별</t>
  </si>
  <si>
    <t>규  격</t>
  </si>
  <si>
    <t>수 량</t>
  </si>
  <si>
    <t>단위</t>
  </si>
  <si>
    <t>비고</t>
  </si>
  <si>
    <t xml:space="preserve"> 배  수  관  설  치 (M 당)</t>
  </si>
  <si>
    <t xml:space="preserve">  배      수      관</t>
  </si>
  <si>
    <t>종       별</t>
  </si>
  <si>
    <t>규  격</t>
  </si>
  <si>
    <t>수 량</t>
  </si>
  <si>
    <t>단위</t>
  </si>
  <si>
    <t>비고</t>
  </si>
  <si>
    <t xml:space="preserve"> 조립식 배수로 설치 (M당)</t>
  </si>
  <si>
    <t xml:space="preserve">  P Y  조립식 배수로</t>
  </si>
  <si>
    <t xml:space="preserve">  작   업    반   장</t>
  </si>
  <si>
    <t>원/$</t>
  </si>
  <si>
    <t>원</t>
  </si>
  <si>
    <t>=노임x16x25/8/12/20</t>
  </si>
  <si>
    <t>부직포KF530</t>
  </si>
  <si>
    <t>SIMTUBE-FTF</t>
  </si>
  <si>
    <t xml:space="preserve"> SIMTUBE-FTF</t>
  </si>
  <si>
    <t>적 용 노 임</t>
  </si>
  <si>
    <t>P. F. Y</t>
  </si>
  <si>
    <t>P . F . Y</t>
  </si>
  <si>
    <t>THP φ150</t>
  </si>
  <si>
    <r>
      <t xml:space="preserve">P. </t>
    </r>
    <r>
      <rPr>
        <sz val="11"/>
        <rFont val="굴림체"/>
        <family val="3"/>
      </rPr>
      <t>F</t>
    </r>
    <r>
      <rPr>
        <sz val="11"/>
        <rFont val="굴림체"/>
        <family val="3"/>
      </rPr>
      <t xml:space="preserve">. </t>
    </r>
    <r>
      <rPr>
        <sz val="11"/>
        <rFont val="굴림체"/>
        <family val="3"/>
      </rPr>
      <t>Y</t>
    </r>
  </si>
  <si>
    <r>
      <t xml:space="preserve">녹 </t>
    </r>
    <r>
      <rPr>
        <sz val="11"/>
        <rFont val="굴림체"/>
        <family val="3"/>
      </rPr>
      <t xml:space="preserve">  화   토</t>
    </r>
  </si>
  <si>
    <t>녹화용</t>
  </si>
  <si>
    <t>녹      화      토</t>
  </si>
  <si>
    <t>녹 화 용</t>
  </si>
  <si>
    <t>견    적    서</t>
  </si>
  <si>
    <t>알긴산소다</t>
  </si>
  <si>
    <r>
      <t>견    적    서</t>
    </r>
  </si>
  <si>
    <t>물가시세표 (텍솔옹벽)</t>
  </si>
  <si>
    <r>
      <t xml:space="preserve">물가자료 </t>
    </r>
    <r>
      <rPr>
        <sz val="11"/>
        <rFont val="굴림체"/>
        <family val="3"/>
      </rPr>
      <t>1월</t>
    </r>
    <r>
      <rPr>
        <sz val="11"/>
        <rFont val="굴림체"/>
        <family val="3"/>
      </rPr>
      <t>(p.</t>
    </r>
    <r>
      <rPr>
        <sz val="11"/>
        <rFont val="굴림체"/>
        <family val="3"/>
      </rPr>
      <t>624</t>
    </r>
    <r>
      <rPr>
        <sz val="11"/>
        <rFont val="굴림체"/>
        <family val="3"/>
      </rPr>
      <t>)</t>
    </r>
  </si>
  <si>
    <t>(2006. 01. 02 최종고시 매매기준율)</t>
  </si>
  <si>
    <t>2006년 상반기</t>
  </si>
  <si>
    <r>
      <t xml:space="preserve">물가자료 </t>
    </r>
    <r>
      <rPr>
        <sz val="11"/>
        <rFont val="굴림체"/>
        <family val="3"/>
      </rPr>
      <t>1</t>
    </r>
    <r>
      <rPr>
        <sz val="11"/>
        <rFont val="굴림체"/>
        <family val="3"/>
      </rPr>
      <t>월</t>
    </r>
    <r>
      <rPr>
        <sz val="11"/>
        <rFont val="굴림체"/>
        <family val="3"/>
      </rPr>
      <t>(p.110)</t>
    </r>
  </si>
  <si>
    <r>
      <t xml:space="preserve">물가자료 </t>
    </r>
    <r>
      <rPr>
        <sz val="11"/>
        <rFont val="굴림체"/>
        <family val="3"/>
      </rPr>
      <t>1</t>
    </r>
    <r>
      <rPr>
        <sz val="11"/>
        <rFont val="굴림체"/>
        <family val="3"/>
      </rPr>
      <t>월(p.</t>
    </r>
    <r>
      <rPr>
        <sz val="11"/>
        <rFont val="굴림체"/>
        <family val="3"/>
      </rPr>
      <t>287</t>
    </r>
    <r>
      <rPr>
        <sz val="11"/>
        <rFont val="굴림체"/>
        <family val="3"/>
      </rPr>
      <t>)</t>
    </r>
  </si>
  <si>
    <t>녹화용</t>
  </si>
  <si>
    <r>
      <t xml:space="preserve">물가자료 </t>
    </r>
    <r>
      <rPr>
        <sz val="11"/>
        <rFont val="굴림체"/>
        <family val="3"/>
      </rPr>
      <t>1</t>
    </r>
    <r>
      <rPr>
        <sz val="11"/>
        <rFont val="굴림체"/>
        <family val="3"/>
      </rPr>
      <t>월(p.</t>
    </r>
    <r>
      <rPr>
        <sz val="11"/>
        <rFont val="굴림체"/>
        <family val="3"/>
      </rPr>
      <t>289</t>
    </r>
    <r>
      <rPr>
        <sz val="11"/>
        <rFont val="굴림체"/>
        <family val="3"/>
      </rPr>
      <t>)</t>
    </r>
  </si>
  <si>
    <r>
      <t xml:space="preserve">물가자료 </t>
    </r>
    <r>
      <rPr>
        <sz val="11"/>
        <rFont val="굴림체"/>
        <family val="3"/>
      </rPr>
      <t>1</t>
    </r>
    <r>
      <rPr>
        <sz val="11"/>
        <rFont val="굴림체"/>
        <family val="3"/>
      </rPr>
      <t>월(p.1</t>
    </r>
    <r>
      <rPr>
        <sz val="11"/>
        <rFont val="굴림체"/>
        <family val="3"/>
      </rPr>
      <t>201</t>
    </r>
    <r>
      <rPr>
        <sz val="11"/>
        <rFont val="굴림체"/>
        <family val="3"/>
      </rPr>
      <t>)</t>
    </r>
  </si>
  <si>
    <r>
      <t xml:space="preserve">물가자료 </t>
    </r>
    <r>
      <rPr>
        <sz val="11"/>
        <rFont val="굴림체"/>
        <family val="3"/>
      </rPr>
      <t>1</t>
    </r>
    <r>
      <rPr>
        <sz val="11"/>
        <rFont val="굴림체"/>
        <family val="3"/>
      </rPr>
      <t>월(p.</t>
    </r>
    <r>
      <rPr>
        <sz val="11"/>
        <rFont val="굴림체"/>
        <family val="3"/>
      </rPr>
      <t>258</t>
    </r>
    <r>
      <rPr>
        <sz val="11"/>
        <rFont val="굴림체"/>
        <family val="3"/>
      </rPr>
      <t>)</t>
    </r>
  </si>
  <si>
    <r>
      <t xml:space="preserve">물가자료 </t>
    </r>
    <r>
      <rPr>
        <sz val="11"/>
        <rFont val="굴림체"/>
        <family val="3"/>
      </rPr>
      <t>1</t>
    </r>
    <r>
      <rPr>
        <sz val="11"/>
        <rFont val="굴림체"/>
        <family val="3"/>
      </rPr>
      <t>월(p.</t>
    </r>
    <r>
      <rPr>
        <sz val="11"/>
        <rFont val="굴림체"/>
        <family val="3"/>
      </rPr>
      <t>231)</t>
    </r>
  </si>
  <si>
    <r>
      <t xml:space="preserve">물가자료 </t>
    </r>
    <r>
      <rPr>
        <sz val="11"/>
        <rFont val="굴림체"/>
        <family val="3"/>
      </rPr>
      <t>1</t>
    </r>
    <r>
      <rPr>
        <sz val="11"/>
        <rFont val="굴림체"/>
        <family val="3"/>
      </rPr>
      <t>월(p.</t>
    </r>
    <r>
      <rPr>
        <sz val="11"/>
        <rFont val="굴림체"/>
        <family val="3"/>
      </rPr>
      <t>281</t>
    </r>
    <r>
      <rPr>
        <sz val="11"/>
        <rFont val="굴림체"/>
        <family val="3"/>
      </rPr>
      <t>)</t>
    </r>
  </si>
  <si>
    <r>
      <t>[</t>
    </r>
    <r>
      <rPr>
        <sz val="11"/>
        <rFont val="굴림체"/>
        <family val="3"/>
      </rPr>
      <t>200</t>
    </r>
    <r>
      <rPr>
        <sz val="11"/>
        <rFont val="굴림체"/>
        <family val="3"/>
      </rPr>
      <t>6</t>
    </r>
    <r>
      <rPr>
        <sz val="11"/>
        <rFont val="굴림체"/>
        <family val="3"/>
      </rPr>
      <t xml:space="preserve">년도 </t>
    </r>
    <r>
      <rPr>
        <sz val="11"/>
        <rFont val="굴림체"/>
        <family val="3"/>
      </rPr>
      <t>1</t>
    </r>
    <r>
      <rPr>
        <sz val="11"/>
        <rFont val="굴림체"/>
        <family val="3"/>
      </rPr>
      <t>월기준</t>
    </r>
    <r>
      <rPr>
        <sz val="11"/>
        <rFont val="굴림체"/>
        <family val="3"/>
      </rPr>
      <t>]</t>
    </r>
  </si>
  <si>
    <t>2  0  0  6.   0 1.</t>
  </si>
  <si>
    <r>
      <t xml:space="preserve">⊙ </t>
    </r>
    <r>
      <rPr>
        <sz val="11"/>
        <rFont val="굴림체"/>
        <family val="3"/>
      </rPr>
      <t xml:space="preserve"> 적 용 기 준 : 2006년 01월 02일 (대한 건설협회 발표 노임)</t>
    </r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</si>
</sst>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0_ ;_ * \-#,##0.000_ ;_ * &quot;-&quot;_ ;_ @_ "/>
    <numFmt numFmtId="178" formatCode="_ * #,##0.00_ ;_ * \-#,##0.00_ ;_ * &quot;-&quot;_ ;_ @_ 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_ * #,##0.0_ ;_ * \-#,##0.0_ ;_ * &quot;-&quot;_ ;_ @_ "/>
    <numFmt numFmtId="183" formatCode="#,##0.0"/>
    <numFmt numFmtId="184" formatCode="#,##0.000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0.0"/>
    <numFmt numFmtId="189" formatCode="mm&quot;월&quot;\ dd&quot;일&quot;"/>
  </numFmts>
  <fonts count="24">
    <font>
      <sz val="11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sz val="8"/>
      <name val="돋움"/>
      <family val="3"/>
    </font>
    <font>
      <vertAlign val="superscript"/>
      <sz val="10"/>
      <name val="굴림체"/>
      <family val="3"/>
    </font>
    <font>
      <sz val="10"/>
      <color indexed="8"/>
      <name val="굴림체"/>
      <family val="3"/>
    </font>
    <font>
      <sz val="11"/>
      <name val="돋움체"/>
      <family val="3"/>
    </font>
    <font>
      <b/>
      <sz val="20"/>
      <name val="굴림체"/>
      <family val="3"/>
    </font>
    <font>
      <b/>
      <sz val="16"/>
      <name val="굴림체"/>
      <family val="3"/>
    </font>
    <font>
      <b/>
      <sz val="14"/>
      <name val="굴림체"/>
      <family val="3"/>
    </font>
    <font>
      <b/>
      <sz val="18"/>
      <name val="굴림체"/>
      <family val="3"/>
    </font>
    <font>
      <vertAlign val="superscript"/>
      <sz val="11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u val="single"/>
      <sz val="11"/>
      <color indexed="12"/>
      <name val="굴림체"/>
      <family val="3"/>
    </font>
    <font>
      <u val="single"/>
      <sz val="11"/>
      <color indexed="36"/>
      <name val="굴림체"/>
      <family val="3"/>
    </font>
    <font>
      <sz val="20"/>
      <name val="굴림체"/>
      <family val="3"/>
    </font>
    <font>
      <sz val="20"/>
      <name val="Arial"/>
      <family val="2"/>
    </font>
    <font>
      <b/>
      <sz val="26"/>
      <name val="굴림체"/>
      <family val="3"/>
    </font>
    <font>
      <sz val="14"/>
      <name val="굴림체"/>
      <family val="3"/>
    </font>
    <font>
      <sz val="14"/>
      <name val="Arial"/>
      <family val="2"/>
    </font>
    <font>
      <sz val="11"/>
      <name val="Arial"/>
      <family val="2"/>
    </font>
    <font>
      <sz val="11"/>
      <name val="돋움"/>
      <family val="3"/>
    </font>
    <font>
      <u val="single"/>
      <sz val="18"/>
      <name val="굴림체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41" fontId="2" fillId="0" borderId="1" xfId="17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41" fontId="2" fillId="0" borderId="2" xfId="17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2" xfId="17" applyNumberFormat="1" applyFont="1" applyBorder="1" applyAlignment="1">
      <alignment vertical="center"/>
    </xf>
    <xf numFmtId="3" fontId="2" fillId="0" borderId="4" xfId="17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17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6" xfId="17" applyNumberFormat="1" applyFont="1" applyBorder="1" applyAlignment="1">
      <alignment vertical="center"/>
    </xf>
    <xf numFmtId="3" fontId="2" fillId="0" borderId="7" xfId="17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9" xfId="17" applyNumberFormat="1" applyFont="1" applyBorder="1" applyAlignment="1">
      <alignment vertical="center"/>
    </xf>
    <xf numFmtId="3" fontId="2" fillId="0" borderId="10" xfId="17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2" fillId="0" borderId="11" xfId="17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Continuous"/>
    </xf>
    <xf numFmtId="41" fontId="0" fillId="0" borderId="0" xfId="17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41" fontId="0" fillId="0" borderId="0" xfId="17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41" fontId="2" fillId="0" borderId="2" xfId="17" applyFont="1" applyBorder="1" applyAlignment="1">
      <alignment vertical="center"/>
    </xf>
    <xf numFmtId="41" fontId="2" fillId="0" borderId="6" xfId="17" applyFont="1" applyBorder="1" applyAlignment="1">
      <alignment vertical="center"/>
    </xf>
    <xf numFmtId="41" fontId="2" fillId="0" borderId="0" xfId="17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3" fillId="0" borderId="13" xfId="0" applyFont="1" applyBorder="1" applyAlignment="1">
      <alignment/>
    </xf>
    <xf numFmtId="41" fontId="2" fillId="0" borderId="13" xfId="17" applyFont="1" applyBorder="1" applyAlignment="1">
      <alignment vertical="center"/>
    </xf>
    <xf numFmtId="3" fontId="2" fillId="0" borderId="14" xfId="17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82" fontId="2" fillId="0" borderId="2" xfId="17" applyNumberFormat="1" applyFont="1" applyBorder="1" applyAlignment="1">
      <alignment vertical="center"/>
    </xf>
    <xf numFmtId="178" fontId="2" fillId="0" borderId="2" xfId="17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0" fontId="13" fillId="0" borderId="2" xfId="0" applyFont="1" applyBorder="1" applyAlignment="1">
      <alignment/>
    </xf>
    <xf numFmtId="41" fontId="2" fillId="0" borderId="2" xfId="17" applyFont="1" applyBorder="1" applyAlignment="1">
      <alignment horizontal="right" vertical="center"/>
    </xf>
    <xf numFmtId="176" fontId="2" fillId="0" borderId="2" xfId="17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17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3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12" fillId="0" borderId="4" xfId="0" applyFont="1" applyBorder="1" applyAlignment="1">
      <alignment/>
    </xf>
    <xf numFmtId="0" fontId="2" fillId="0" borderId="7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3" xfId="17" applyNumberFormat="1" applyFont="1" applyBorder="1" applyAlignment="1">
      <alignment vertical="center"/>
    </xf>
    <xf numFmtId="41" fontId="2" fillId="0" borderId="2" xfId="17" applyFont="1" applyFill="1" applyBorder="1" applyAlignment="1">
      <alignment vertical="center"/>
    </xf>
    <xf numFmtId="187" fontId="2" fillId="0" borderId="2" xfId="17" applyNumberFormat="1" applyFont="1" applyBorder="1" applyAlignment="1">
      <alignment vertical="center"/>
    </xf>
    <xf numFmtId="186" fontId="2" fillId="0" borderId="2" xfId="17" applyNumberFormat="1" applyFont="1" applyBorder="1" applyAlignment="1">
      <alignment vertical="center"/>
    </xf>
    <xf numFmtId="41" fontId="5" fillId="0" borderId="2" xfId="17" applyFont="1" applyFill="1" applyBorder="1" applyAlignment="1">
      <alignment vertical="center"/>
    </xf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Continuous" vertical="center"/>
    </xf>
    <xf numFmtId="185" fontId="2" fillId="0" borderId="2" xfId="17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86" fontId="0" fillId="0" borderId="0" xfId="17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center"/>
    </xf>
    <xf numFmtId="41" fontId="0" fillId="0" borderId="0" xfId="17" applyFont="1" applyAlignment="1">
      <alignment/>
    </xf>
    <xf numFmtId="186" fontId="0" fillId="0" borderId="0" xfId="17" applyNumberFormat="1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1" fontId="0" fillId="0" borderId="2" xfId="17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1" fontId="0" fillId="0" borderId="6" xfId="17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1" fontId="0" fillId="0" borderId="9" xfId="17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1" fontId="0" fillId="0" borderId="16" xfId="17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1" fontId="2" fillId="0" borderId="19" xfId="17" applyFont="1" applyBorder="1" applyAlignment="1">
      <alignment vertical="center"/>
    </xf>
    <xf numFmtId="0" fontId="13" fillId="0" borderId="20" xfId="0" applyFont="1" applyBorder="1" applyAlignment="1">
      <alignment/>
    </xf>
    <xf numFmtId="41" fontId="2" fillId="0" borderId="21" xfId="17" applyFont="1" applyBorder="1" applyAlignment="1">
      <alignment vertic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 horizontal="center" vertical="center"/>
    </xf>
    <xf numFmtId="41" fontId="2" fillId="0" borderId="9" xfId="17" applyFont="1" applyBorder="1" applyAlignment="1">
      <alignment vertical="center"/>
    </xf>
    <xf numFmtId="41" fontId="2" fillId="0" borderId="9" xfId="17" applyFont="1" applyFill="1" applyBorder="1" applyAlignment="1">
      <alignment vertical="center"/>
    </xf>
    <xf numFmtId="3" fontId="2" fillId="0" borderId="12" xfId="0" applyNumberFormat="1" applyFont="1" applyBorder="1" applyAlignment="1">
      <alignment horizontal="centerContinuous" vertical="center"/>
    </xf>
    <xf numFmtId="3" fontId="2" fillId="0" borderId="13" xfId="0" applyNumberFormat="1" applyFont="1" applyBorder="1" applyAlignment="1">
      <alignment horizontal="centerContinuous" vertical="center"/>
    </xf>
    <xf numFmtId="41" fontId="2" fillId="0" borderId="4" xfId="17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2" xfId="17" applyNumberFormat="1" applyFont="1" applyBorder="1" applyAlignment="1">
      <alignment vertical="center"/>
    </xf>
    <xf numFmtId="3" fontId="2" fillId="0" borderId="22" xfId="17" applyNumberFormat="1" applyFont="1" applyBorder="1" applyAlignment="1">
      <alignment vertical="center"/>
    </xf>
    <xf numFmtId="3" fontId="2" fillId="0" borderId="23" xfId="17" applyNumberFormat="1" applyFont="1" applyBorder="1" applyAlignment="1">
      <alignment vertical="center"/>
    </xf>
    <xf numFmtId="3" fontId="2" fillId="0" borderId="24" xfId="17" applyNumberFormat="1" applyFont="1" applyBorder="1" applyAlignment="1">
      <alignment vertical="center"/>
    </xf>
    <xf numFmtId="3" fontId="2" fillId="0" borderId="20" xfId="17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187" fontId="2" fillId="0" borderId="6" xfId="17" applyNumberFormat="1" applyFont="1" applyBorder="1" applyAlignment="1">
      <alignment vertical="center"/>
    </xf>
    <xf numFmtId="187" fontId="2" fillId="0" borderId="9" xfId="17" applyNumberFormat="1" applyFont="1" applyBorder="1" applyAlignment="1">
      <alignment vertical="center"/>
    </xf>
    <xf numFmtId="41" fontId="2" fillId="0" borderId="25" xfId="17" applyFont="1" applyBorder="1" applyAlignment="1">
      <alignment vertical="center"/>
    </xf>
    <xf numFmtId="3" fontId="2" fillId="0" borderId="26" xfId="0" applyNumberFormat="1" applyFont="1" applyBorder="1" applyAlignment="1">
      <alignment horizontal="center" vertical="center"/>
    </xf>
    <xf numFmtId="41" fontId="5" fillId="0" borderId="9" xfId="17" applyFont="1" applyFill="1" applyBorder="1" applyAlignment="1">
      <alignment vertical="center"/>
    </xf>
    <xf numFmtId="41" fontId="2" fillId="0" borderId="27" xfId="17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3" fontId="2" fillId="0" borderId="8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41" fontId="2" fillId="0" borderId="20" xfId="17" applyFont="1" applyBorder="1" applyAlignment="1">
      <alignment vertical="center"/>
    </xf>
    <xf numFmtId="3" fontId="2" fillId="0" borderId="29" xfId="17" applyNumberFormat="1" applyFont="1" applyBorder="1" applyAlignment="1">
      <alignment vertical="center"/>
    </xf>
    <xf numFmtId="41" fontId="0" fillId="0" borderId="2" xfId="17" applyFont="1" applyBorder="1" applyAlignment="1" quotePrefix="1">
      <alignment horizontal="right" vertical="center"/>
    </xf>
    <xf numFmtId="41" fontId="0" fillId="0" borderId="0" xfId="17" applyFont="1" applyAlignment="1">
      <alignment horizontal="right" vertical="center"/>
    </xf>
    <xf numFmtId="0" fontId="23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41" fontId="2" fillId="0" borderId="30" xfId="17" applyFont="1" applyBorder="1" applyAlignment="1">
      <alignment horizontal="center" vertical="center"/>
    </xf>
    <xf numFmtId="41" fontId="2" fillId="0" borderId="31" xfId="17" applyFont="1" applyBorder="1" applyAlignment="1">
      <alignment horizontal="center" vertical="center"/>
    </xf>
    <xf numFmtId="41" fontId="2" fillId="0" borderId="2" xfId="17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1" fontId="2" fillId="0" borderId="1" xfId="17" applyFont="1" applyBorder="1" applyAlignment="1">
      <alignment horizontal="center" vertical="center"/>
    </xf>
    <xf numFmtId="41" fontId="2" fillId="0" borderId="11" xfId="17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G28" sqref="G28"/>
    </sheetView>
  </sheetViews>
  <sheetFormatPr defaultColWidth="9.00390625" defaultRowHeight="13.5"/>
  <cols>
    <col min="1" max="1" width="12.75390625" style="3" customWidth="1"/>
    <col min="2" max="2" width="12.125" style="3" customWidth="1"/>
    <col min="3" max="7" width="9.00390625" style="3" customWidth="1"/>
  </cols>
  <sheetData>
    <row r="2" spans="1:4" ht="20.25" customHeight="1">
      <c r="A2" s="3" t="s">
        <v>21</v>
      </c>
      <c r="B2" s="93">
        <v>1008</v>
      </c>
      <c r="C2" s="3" t="s">
        <v>270</v>
      </c>
      <c r="D2" s="3" t="s">
        <v>290</v>
      </c>
    </row>
    <row r="3" ht="20.25" customHeight="1"/>
    <row r="4" spans="1:3" ht="20.25" customHeight="1">
      <c r="A4" s="3" t="s">
        <v>22</v>
      </c>
      <c r="B4" s="93">
        <v>1640</v>
      </c>
      <c r="C4" s="3" t="s">
        <v>271</v>
      </c>
    </row>
    <row r="5" ht="20.25" customHeight="1"/>
    <row r="6" spans="1:3" ht="20.25" customHeight="1">
      <c r="A6" s="3" t="s">
        <v>23</v>
      </c>
      <c r="B6" s="93">
        <v>1151</v>
      </c>
      <c r="C6" s="3" t="s">
        <v>271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97" workbookViewId="0" topLeftCell="A1">
      <selection activeCell="C14" sqref="C14"/>
    </sheetView>
  </sheetViews>
  <sheetFormatPr defaultColWidth="9.00390625" defaultRowHeight="13.5"/>
  <cols>
    <col min="1" max="1" width="22.125" style="1" customWidth="1"/>
    <col min="2" max="2" width="12.875" style="1" customWidth="1"/>
    <col min="3" max="3" width="7.875" style="1" bestFit="1" customWidth="1"/>
    <col min="4" max="4" width="7.00390625" style="152" bestFit="1" customWidth="1"/>
    <col min="5" max="13" width="9.00390625" style="1" customWidth="1"/>
  </cols>
  <sheetData>
    <row r="1" spans="1:14" s="1" customFormat="1" ht="21.75" customHeight="1">
      <c r="A1" s="167" t="s">
        <v>111</v>
      </c>
      <c r="B1" s="169" t="s">
        <v>112</v>
      </c>
      <c r="C1" s="171" t="s">
        <v>113</v>
      </c>
      <c r="D1" s="171" t="s">
        <v>114</v>
      </c>
      <c r="E1" s="5" t="s">
        <v>0</v>
      </c>
      <c r="F1" s="5"/>
      <c r="G1" s="5" t="s">
        <v>1</v>
      </c>
      <c r="H1" s="5"/>
      <c r="I1" s="6" t="s">
        <v>2</v>
      </c>
      <c r="J1" s="5"/>
      <c r="K1" s="6" t="s">
        <v>3</v>
      </c>
      <c r="L1" s="6"/>
      <c r="M1" s="164" t="s">
        <v>115</v>
      </c>
      <c r="N1" s="2"/>
    </row>
    <row r="2" spans="1:14" s="1" customFormat="1" ht="21.75" customHeight="1" thickBot="1">
      <c r="A2" s="168"/>
      <c r="B2" s="170"/>
      <c r="C2" s="172"/>
      <c r="D2" s="172"/>
      <c r="E2" s="24" t="s">
        <v>4</v>
      </c>
      <c r="F2" s="24" t="s">
        <v>5</v>
      </c>
      <c r="G2" s="24" t="s">
        <v>4</v>
      </c>
      <c r="H2" s="25" t="s">
        <v>5</v>
      </c>
      <c r="I2" s="24" t="s">
        <v>4</v>
      </c>
      <c r="J2" s="25" t="s">
        <v>5</v>
      </c>
      <c r="K2" s="25" t="s">
        <v>4</v>
      </c>
      <c r="L2" s="25" t="s">
        <v>5</v>
      </c>
      <c r="M2" s="165"/>
      <c r="N2" s="2"/>
    </row>
    <row r="3" spans="1:13" s="4" customFormat="1" ht="22.5" customHeight="1" thickTop="1">
      <c r="A3" s="70" t="s">
        <v>238</v>
      </c>
      <c r="B3" s="71" t="s">
        <v>239</v>
      </c>
      <c r="C3" s="71"/>
      <c r="D3" s="147"/>
      <c r="E3" s="136"/>
      <c r="F3" s="22"/>
      <c r="G3" s="22"/>
      <c r="H3" s="22"/>
      <c r="I3" s="22"/>
      <c r="J3" s="22"/>
      <c r="K3" s="22"/>
      <c r="L3" s="22"/>
      <c r="M3" s="23"/>
    </row>
    <row r="4" spans="1:13" s="4" customFormat="1" ht="22.5" customHeight="1">
      <c r="A4" s="9" t="s">
        <v>240</v>
      </c>
      <c r="B4" s="13" t="s">
        <v>274</v>
      </c>
      <c r="C4" s="75">
        <v>1.05</v>
      </c>
      <c r="D4" s="148" t="s">
        <v>243</v>
      </c>
      <c r="E4" s="123">
        <f>재료비!D12</f>
        <v>8800</v>
      </c>
      <c r="F4" s="40">
        <f>C4*E4</f>
        <v>9240</v>
      </c>
      <c r="G4" s="40"/>
      <c r="H4" s="40"/>
      <c r="I4" s="40"/>
      <c r="J4" s="40"/>
      <c r="K4" s="40"/>
      <c r="L4" s="40">
        <f>SUM(F4,H4,J4)</f>
        <v>9240</v>
      </c>
      <c r="M4" s="12"/>
    </row>
    <row r="5" spans="1:13" s="4" customFormat="1" ht="22.5" customHeight="1">
      <c r="A5" s="9" t="s">
        <v>241</v>
      </c>
      <c r="B5" s="10"/>
      <c r="C5" s="75">
        <v>0.02</v>
      </c>
      <c r="D5" s="148" t="s">
        <v>242</v>
      </c>
      <c r="E5" s="123"/>
      <c r="F5" s="40"/>
      <c r="G5" s="73">
        <f>인건비!B9</f>
        <v>55252</v>
      </c>
      <c r="H5" s="40">
        <f>C5*G5</f>
        <v>1105.04</v>
      </c>
      <c r="I5" s="40"/>
      <c r="J5" s="40"/>
      <c r="K5" s="40"/>
      <c r="L5" s="40">
        <f>SUM(F5,H5,J5)</f>
        <v>1105.04</v>
      </c>
      <c r="M5" s="12"/>
    </row>
    <row r="6" spans="1:13" s="4" customFormat="1" ht="22.5" customHeight="1">
      <c r="A6" s="9" t="s">
        <v>10</v>
      </c>
      <c r="B6" s="10"/>
      <c r="C6" s="11"/>
      <c r="D6" s="148"/>
      <c r="E6" s="123"/>
      <c r="F6" s="40">
        <f>SUM(F4:F5)</f>
        <v>9240</v>
      </c>
      <c r="G6" s="40"/>
      <c r="H6" s="40">
        <f>SUM(H4:H5)</f>
        <v>1105.04</v>
      </c>
      <c r="I6" s="40"/>
      <c r="J6" s="40"/>
      <c r="K6" s="40"/>
      <c r="L6" s="40">
        <f>SUM(F6,H6,J6)</f>
        <v>10345.04</v>
      </c>
      <c r="M6" s="12"/>
    </row>
    <row r="7" spans="1:13" s="4" customFormat="1" ht="22.5" customHeight="1">
      <c r="A7" s="20"/>
      <c r="B7" s="21"/>
      <c r="C7" s="126"/>
      <c r="D7" s="149"/>
      <c r="E7" s="40"/>
      <c r="F7" s="40"/>
      <c r="G7" s="76"/>
      <c r="H7" s="40"/>
      <c r="I7" s="40"/>
      <c r="J7" s="40"/>
      <c r="K7" s="40"/>
      <c r="L7" s="40"/>
      <c r="M7" s="12"/>
    </row>
    <row r="8" spans="1:13" s="4" customFormat="1" ht="22.5" customHeight="1">
      <c r="A8" s="9"/>
      <c r="B8" s="10"/>
      <c r="C8" s="11"/>
      <c r="D8" s="148"/>
      <c r="E8" s="11"/>
      <c r="F8" s="11"/>
      <c r="G8" s="14"/>
      <c r="H8" s="11"/>
      <c r="I8" s="11"/>
      <c r="J8" s="11"/>
      <c r="K8" s="11"/>
      <c r="L8" s="11"/>
      <c r="M8" s="12"/>
    </row>
    <row r="9" spans="1:13" s="4" customFormat="1" ht="22.5" customHeight="1">
      <c r="A9" s="15"/>
      <c r="B9" s="10"/>
      <c r="C9" s="11"/>
      <c r="D9" s="148"/>
      <c r="E9" s="11"/>
      <c r="F9" s="11"/>
      <c r="G9" s="14"/>
      <c r="H9" s="11"/>
      <c r="I9" s="11"/>
      <c r="J9" s="11"/>
      <c r="K9" s="11"/>
      <c r="L9" s="11"/>
      <c r="M9" s="12"/>
    </row>
    <row r="10" spans="1:13" s="4" customFormat="1" ht="22.5" customHeight="1">
      <c r="A10" s="15"/>
      <c r="B10" s="10"/>
      <c r="C10" s="11"/>
      <c r="D10" s="148"/>
      <c r="E10" s="11"/>
      <c r="F10" s="11"/>
      <c r="G10" s="14"/>
      <c r="H10" s="11"/>
      <c r="I10" s="11"/>
      <c r="J10" s="11"/>
      <c r="K10" s="11"/>
      <c r="L10" s="11"/>
      <c r="M10" s="12"/>
    </row>
    <row r="11" spans="1:13" s="4" customFormat="1" ht="22.5" customHeight="1">
      <c r="A11" s="15"/>
      <c r="B11" s="10"/>
      <c r="C11" s="11"/>
      <c r="D11" s="148"/>
      <c r="E11" s="11"/>
      <c r="F11" s="11"/>
      <c r="G11" s="14"/>
      <c r="H11" s="11"/>
      <c r="I11" s="11"/>
      <c r="J11" s="11"/>
      <c r="K11" s="11"/>
      <c r="L11" s="11"/>
      <c r="M11" s="12"/>
    </row>
    <row r="12" spans="1:13" s="4" customFormat="1" ht="22.5" customHeight="1">
      <c r="A12" s="15"/>
      <c r="B12" s="10"/>
      <c r="C12" s="11"/>
      <c r="D12" s="148"/>
      <c r="E12" s="11"/>
      <c r="F12" s="11"/>
      <c r="G12" s="14"/>
      <c r="H12" s="11"/>
      <c r="I12" s="11"/>
      <c r="J12" s="11"/>
      <c r="K12" s="11"/>
      <c r="L12" s="11"/>
      <c r="M12" s="12"/>
    </row>
    <row r="13" spans="1:13" s="4" customFormat="1" ht="22.5" customHeight="1">
      <c r="A13" s="15"/>
      <c r="B13" s="10"/>
      <c r="C13" s="11"/>
      <c r="D13" s="148"/>
      <c r="E13" s="11"/>
      <c r="F13" s="11"/>
      <c r="G13" s="14"/>
      <c r="H13" s="11"/>
      <c r="I13" s="11"/>
      <c r="J13" s="11"/>
      <c r="K13" s="11"/>
      <c r="L13" s="11"/>
      <c r="M13" s="12"/>
    </row>
    <row r="14" spans="1:13" s="4" customFormat="1" ht="22.5" customHeight="1">
      <c r="A14" s="15"/>
      <c r="B14" s="10"/>
      <c r="C14" s="11"/>
      <c r="D14" s="148"/>
      <c r="E14" s="11"/>
      <c r="F14" s="11"/>
      <c r="G14" s="14"/>
      <c r="H14" s="11"/>
      <c r="I14" s="11"/>
      <c r="J14" s="11"/>
      <c r="K14" s="11"/>
      <c r="L14" s="11"/>
      <c r="M14" s="12"/>
    </row>
    <row r="15" spans="1:13" s="4" customFormat="1" ht="22.5" customHeight="1">
      <c r="A15" s="15"/>
      <c r="B15" s="10"/>
      <c r="C15" s="11"/>
      <c r="D15" s="148"/>
      <c r="E15" s="11"/>
      <c r="F15" s="11"/>
      <c r="G15" s="14"/>
      <c r="H15" s="11"/>
      <c r="I15" s="11"/>
      <c r="J15" s="11"/>
      <c r="K15" s="11"/>
      <c r="L15" s="11"/>
      <c r="M15" s="12"/>
    </row>
    <row r="16" spans="1:13" s="4" customFormat="1" ht="22.5" customHeight="1">
      <c r="A16" s="15"/>
      <c r="B16" s="10"/>
      <c r="C16" s="11"/>
      <c r="D16" s="148"/>
      <c r="E16" s="11"/>
      <c r="F16" s="11"/>
      <c r="G16" s="14"/>
      <c r="H16" s="11"/>
      <c r="I16" s="11"/>
      <c r="J16" s="11"/>
      <c r="K16" s="11"/>
      <c r="L16" s="11"/>
      <c r="M16" s="12"/>
    </row>
    <row r="17" spans="1:13" s="4" customFormat="1" ht="22.5" customHeight="1">
      <c r="A17" s="15"/>
      <c r="B17" s="10"/>
      <c r="C17" s="10"/>
      <c r="D17" s="150"/>
      <c r="E17" s="11"/>
      <c r="F17" s="11"/>
      <c r="G17" s="11"/>
      <c r="H17" s="11"/>
      <c r="I17" s="11"/>
      <c r="J17" s="11"/>
      <c r="K17" s="11"/>
      <c r="L17" s="11"/>
      <c r="M17" s="12"/>
    </row>
    <row r="18" spans="1:13" s="4" customFormat="1" ht="22.5" customHeight="1">
      <c r="A18" s="15"/>
      <c r="B18" s="10"/>
      <c r="C18" s="10"/>
      <c r="D18" s="150"/>
      <c r="E18" s="11"/>
      <c r="F18" s="11"/>
      <c r="G18" s="11"/>
      <c r="H18" s="11"/>
      <c r="I18" s="11"/>
      <c r="J18" s="11"/>
      <c r="K18" s="11"/>
      <c r="L18" s="11"/>
      <c r="M18" s="12"/>
    </row>
    <row r="19" spans="1:13" s="4" customFormat="1" ht="22.5" customHeight="1">
      <c r="A19" s="15"/>
      <c r="B19" s="10"/>
      <c r="C19" s="10"/>
      <c r="D19" s="150"/>
      <c r="E19" s="11"/>
      <c r="F19" s="11"/>
      <c r="G19" s="11"/>
      <c r="H19" s="11"/>
      <c r="I19" s="11"/>
      <c r="J19" s="11"/>
      <c r="K19" s="11"/>
      <c r="L19" s="11"/>
      <c r="M19" s="12"/>
    </row>
    <row r="20" spans="1:13" s="4" customFormat="1" ht="22.5" customHeight="1">
      <c r="A20" s="15"/>
      <c r="B20" s="10"/>
      <c r="C20" s="10"/>
      <c r="D20" s="150"/>
      <c r="E20" s="11"/>
      <c r="F20" s="11"/>
      <c r="G20" s="11"/>
      <c r="H20" s="11"/>
      <c r="I20" s="11"/>
      <c r="J20" s="11"/>
      <c r="K20" s="11"/>
      <c r="L20" s="11"/>
      <c r="M20" s="12"/>
    </row>
    <row r="21" spans="1:13" s="4" customFormat="1" ht="22.5" customHeight="1">
      <c r="A21" s="15"/>
      <c r="B21" s="10"/>
      <c r="C21" s="10"/>
      <c r="D21" s="150"/>
      <c r="E21" s="11"/>
      <c r="F21" s="11"/>
      <c r="G21" s="11"/>
      <c r="H21" s="11"/>
      <c r="I21" s="11"/>
      <c r="J21" s="11"/>
      <c r="K21" s="11"/>
      <c r="L21" s="11"/>
      <c r="M21" s="12"/>
    </row>
    <row r="22" spans="1:13" s="4" customFormat="1" ht="22.5" customHeight="1">
      <c r="A22" s="15"/>
      <c r="B22" s="10"/>
      <c r="C22" s="10"/>
      <c r="D22" s="150"/>
      <c r="E22" s="11"/>
      <c r="F22" s="11"/>
      <c r="G22" s="11"/>
      <c r="H22" s="11"/>
      <c r="I22" s="11"/>
      <c r="J22" s="11"/>
      <c r="K22" s="11"/>
      <c r="L22" s="11"/>
      <c r="M22" s="12"/>
    </row>
    <row r="23" spans="1:13" s="4" customFormat="1" ht="22.5" customHeight="1">
      <c r="A23" s="16"/>
      <c r="B23" s="17"/>
      <c r="C23" s="17"/>
      <c r="D23" s="151"/>
      <c r="E23" s="18"/>
      <c r="F23" s="18"/>
      <c r="G23" s="18"/>
      <c r="H23" s="18"/>
      <c r="I23" s="18"/>
      <c r="J23" s="18"/>
      <c r="K23" s="18"/>
      <c r="L23" s="18"/>
      <c r="M23" s="19"/>
    </row>
  </sheetData>
  <mergeCells count="5">
    <mergeCell ref="M1:M2"/>
    <mergeCell ref="A1:A2"/>
    <mergeCell ref="B1:B2"/>
    <mergeCell ref="C1:C2"/>
    <mergeCell ref="D1:D2"/>
  </mergeCells>
  <printOptions horizontalCentered="1"/>
  <pageMargins left="0.7480314960629921" right="0.7480314960629921" top="0.5118110236220472" bottom="0.2755905511811024" header="0.2362204724409449" footer="0.23622047244094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97" workbookViewId="0" topLeftCell="A1">
      <selection activeCell="B5" sqref="B5"/>
    </sheetView>
  </sheetViews>
  <sheetFormatPr defaultColWidth="9.00390625" defaultRowHeight="13.5"/>
  <cols>
    <col min="1" max="1" width="22.125" style="1" customWidth="1"/>
    <col min="2" max="2" width="12.875" style="1" customWidth="1"/>
    <col min="3" max="3" width="7.875" style="1" bestFit="1" customWidth="1"/>
    <col min="4" max="4" width="7.00390625" style="152" bestFit="1" customWidth="1"/>
    <col min="5" max="13" width="9.00390625" style="1" customWidth="1"/>
  </cols>
  <sheetData>
    <row r="1" spans="1:14" s="1" customFormat="1" ht="21.75" customHeight="1">
      <c r="A1" s="167" t="s">
        <v>244</v>
      </c>
      <c r="B1" s="169" t="s">
        <v>245</v>
      </c>
      <c r="C1" s="171" t="s">
        <v>246</v>
      </c>
      <c r="D1" s="171" t="s">
        <v>247</v>
      </c>
      <c r="E1" s="5" t="s">
        <v>0</v>
      </c>
      <c r="F1" s="5"/>
      <c r="G1" s="5" t="s">
        <v>1</v>
      </c>
      <c r="H1" s="5"/>
      <c r="I1" s="6" t="s">
        <v>2</v>
      </c>
      <c r="J1" s="5"/>
      <c r="K1" s="6" t="s">
        <v>3</v>
      </c>
      <c r="L1" s="6"/>
      <c r="M1" s="164" t="s">
        <v>248</v>
      </c>
      <c r="N1" s="2"/>
    </row>
    <row r="2" spans="1:14" s="1" customFormat="1" ht="21.75" customHeight="1" thickBot="1">
      <c r="A2" s="168"/>
      <c r="B2" s="170"/>
      <c r="C2" s="172"/>
      <c r="D2" s="172"/>
      <c r="E2" s="24" t="s">
        <v>4</v>
      </c>
      <c r="F2" s="24" t="s">
        <v>5</v>
      </c>
      <c r="G2" s="24" t="s">
        <v>4</v>
      </c>
      <c r="H2" s="25" t="s">
        <v>5</v>
      </c>
      <c r="I2" s="24" t="s">
        <v>4</v>
      </c>
      <c r="J2" s="25" t="s">
        <v>5</v>
      </c>
      <c r="K2" s="25" t="s">
        <v>4</v>
      </c>
      <c r="L2" s="25" t="s">
        <v>5</v>
      </c>
      <c r="M2" s="165"/>
      <c r="N2" s="2"/>
    </row>
    <row r="3" spans="1:13" s="4" customFormat="1" ht="22.5" customHeight="1" thickTop="1">
      <c r="A3" s="70" t="s">
        <v>238</v>
      </c>
      <c r="B3" s="71" t="s">
        <v>249</v>
      </c>
      <c r="C3" s="72"/>
      <c r="D3" s="154"/>
      <c r="E3" s="136"/>
      <c r="F3" s="22"/>
      <c r="G3" s="22"/>
      <c r="H3" s="22"/>
      <c r="I3" s="22"/>
      <c r="J3" s="22"/>
      <c r="K3" s="22"/>
      <c r="L3" s="22"/>
      <c r="M3" s="23"/>
    </row>
    <row r="4" spans="1:13" s="4" customFormat="1" ht="22.5" customHeight="1">
      <c r="A4" s="9" t="s">
        <v>250</v>
      </c>
      <c r="B4" s="13" t="s">
        <v>279</v>
      </c>
      <c r="C4" s="74">
        <v>1.05</v>
      </c>
      <c r="D4" s="13" t="s">
        <v>44</v>
      </c>
      <c r="E4" s="123">
        <f>재료비!D13</f>
        <v>2600</v>
      </c>
      <c r="F4" s="40">
        <f>INT(C4*E4)</f>
        <v>2730</v>
      </c>
      <c r="G4" s="40"/>
      <c r="H4" s="40"/>
      <c r="I4" s="40"/>
      <c r="J4" s="40"/>
      <c r="K4" s="40"/>
      <c r="L4" s="40">
        <f>SUM(F4,H4,J4)</f>
        <v>2730</v>
      </c>
      <c r="M4" s="12"/>
    </row>
    <row r="5" spans="1:13" s="4" customFormat="1" ht="22.5" customHeight="1">
      <c r="A5" s="9" t="s">
        <v>251</v>
      </c>
      <c r="B5" s="13" t="s">
        <v>152</v>
      </c>
      <c r="C5" s="74">
        <v>0.25</v>
      </c>
      <c r="D5" s="13" t="s">
        <v>43</v>
      </c>
      <c r="E5" s="123">
        <f>재료비!D14</f>
        <v>960</v>
      </c>
      <c r="F5" s="40">
        <f>INT(C5*E5)</f>
        <v>240</v>
      </c>
      <c r="G5" s="73"/>
      <c r="H5" s="40"/>
      <c r="I5" s="40"/>
      <c r="J5" s="40"/>
      <c r="K5" s="40"/>
      <c r="L5" s="40">
        <f aca="true" t="shared" si="0" ref="L5:L10">SUM(F5,H5,J5)</f>
        <v>240</v>
      </c>
      <c r="M5" s="12"/>
    </row>
    <row r="6" spans="1:13" s="4" customFormat="1" ht="22.5" customHeight="1">
      <c r="A6" s="9" t="s">
        <v>251</v>
      </c>
      <c r="B6" s="13" t="s">
        <v>153</v>
      </c>
      <c r="C6" s="74">
        <v>0.25</v>
      </c>
      <c r="D6" s="13" t="s">
        <v>43</v>
      </c>
      <c r="E6" s="123">
        <f>재료비!D15</f>
        <v>4200</v>
      </c>
      <c r="F6" s="40">
        <f>INT(C6*E6)</f>
        <v>1050</v>
      </c>
      <c r="G6" s="40"/>
      <c r="H6" s="40"/>
      <c r="I6" s="40"/>
      <c r="J6" s="40"/>
      <c r="K6" s="40"/>
      <c r="L6" s="40">
        <f t="shared" si="0"/>
        <v>1050</v>
      </c>
      <c r="M6" s="12"/>
    </row>
    <row r="7" spans="1:13" s="4" customFormat="1" ht="22.5" customHeight="1">
      <c r="A7" s="9" t="s">
        <v>252</v>
      </c>
      <c r="B7" s="13" t="s">
        <v>273</v>
      </c>
      <c r="C7" s="74">
        <v>0.57</v>
      </c>
      <c r="D7" s="13" t="s">
        <v>18</v>
      </c>
      <c r="E7" s="123">
        <f>재료비!D16</f>
        <v>1500</v>
      </c>
      <c r="F7" s="40">
        <f>INT(C7*E7)</f>
        <v>855</v>
      </c>
      <c r="G7" s="76"/>
      <c r="H7" s="40"/>
      <c r="I7" s="40"/>
      <c r="J7" s="40"/>
      <c r="K7" s="40"/>
      <c r="L7" s="40">
        <f t="shared" si="0"/>
        <v>855</v>
      </c>
      <c r="M7" s="12"/>
    </row>
    <row r="8" spans="1:13" s="4" customFormat="1" ht="22.5" customHeight="1">
      <c r="A8" s="9" t="s">
        <v>253</v>
      </c>
      <c r="B8" s="13"/>
      <c r="C8" s="74">
        <v>0.004</v>
      </c>
      <c r="D8" s="13" t="s">
        <v>8</v>
      </c>
      <c r="E8" s="123"/>
      <c r="F8" s="40"/>
      <c r="G8" s="73">
        <f>인건비!B3</f>
        <v>76528</v>
      </c>
      <c r="H8" s="40">
        <f>INT(C8*G8)</f>
        <v>306</v>
      </c>
      <c r="I8" s="40"/>
      <c r="J8" s="40"/>
      <c r="K8" s="40"/>
      <c r="L8" s="40">
        <f t="shared" si="0"/>
        <v>306</v>
      </c>
      <c r="M8" s="12"/>
    </row>
    <row r="9" spans="1:13" s="4" customFormat="1" ht="22.5" customHeight="1">
      <c r="A9" s="9" t="s">
        <v>254</v>
      </c>
      <c r="B9" s="13"/>
      <c r="C9" s="74">
        <v>0.004</v>
      </c>
      <c r="D9" s="13" t="s">
        <v>8</v>
      </c>
      <c r="E9" s="123"/>
      <c r="F9" s="40"/>
      <c r="G9" s="73">
        <f>인건비!B8</f>
        <v>70264</v>
      </c>
      <c r="H9" s="40">
        <f>INT(C9*G9)</f>
        <v>281</v>
      </c>
      <c r="I9" s="40"/>
      <c r="J9" s="40"/>
      <c r="K9" s="40"/>
      <c r="L9" s="40">
        <f t="shared" si="0"/>
        <v>281</v>
      </c>
      <c r="M9" s="12"/>
    </row>
    <row r="10" spans="1:13" s="4" customFormat="1" ht="22.5" customHeight="1">
      <c r="A10" s="9" t="s">
        <v>10</v>
      </c>
      <c r="B10" s="10"/>
      <c r="C10" s="10"/>
      <c r="D10" s="10"/>
      <c r="E10" s="123"/>
      <c r="F10" s="40">
        <f>SUM(F4:F9)</f>
        <v>4875</v>
      </c>
      <c r="G10" s="40"/>
      <c r="H10" s="40">
        <f>SUM(H4:H9)</f>
        <v>587</v>
      </c>
      <c r="I10" s="40"/>
      <c r="J10" s="40"/>
      <c r="K10" s="40"/>
      <c r="L10" s="40">
        <f t="shared" si="0"/>
        <v>5462</v>
      </c>
      <c r="M10" s="12"/>
    </row>
    <row r="11" spans="1:13" s="4" customFormat="1" ht="22.5" customHeight="1">
      <c r="A11" s="153"/>
      <c r="B11" s="21"/>
      <c r="C11" s="22"/>
      <c r="D11" s="149"/>
      <c r="E11" s="40"/>
      <c r="F11" s="40"/>
      <c r="G11" s="73"/>
      <c r="H11" s="40"/>
      <c r="I11" s="40"/>
      <c r="J11" s="40"/>
      <c r="K11" s="40"/>
      <c r="L11" s="40"/>
      <c r="M11" s="12"/>
    </row>
    <row r="12" spans="1:13" s="4" customFormat="1" ht="22.5" customHeight="1">
      <c r="A12" s="15"/>
      <c r="B12" s="10"/>
      <c r="C12" s="11"/>
      <c r="D12" s="148"/>
      <c r="E12" s="40"/>
      <c r="F12" s="40"/>
      <c r="G12" s="73"/>
      <c r="H12" s="40"/>
      <c r="I12" s="40"/>
      <c r="J12" s="40"/>
      <c r="K12" s="40"/>
      <c r="L12" s="40"/>
      <c r="M12" s="12"/>
    </row>
    <row r="13" spans="1:13" s="4" customFormat="1" ht="22.5" customHeight="1">
      <c r="A13" s="15"/>
      <c r="B13" s="10"/>
      <c r="C13" s="11"/>
      <c r="D13" s="148"/>
      <c r="E13" s="11"/>
      <c r="F13" s="11"/>
      <c r="G13" s="14"/>
      <c r="H13" s="11"/>
      <c r="I13" s="11"/>
      <c r="J13" s="11"/>
      <c r="K13" s="11"/>
      <c r="L13" s="11"/>
      <c r="M13" s="12"/>
    </row>
    <row r="14" spans="1:13" s="4" customFormat="1" ht="22.5" customHeight="1">
      <c r="A14" s="15"/>
      <c r="B14" s="10"/>
      <c r="C14" s="11"/>
      <c r="D14" s="148"/>
      <c r="E14" s="11"/>
      <c r="F14" s="11"/>
      <c r="G14" s="14"/>
      <c r="H14" s="11"/>
      <c r="I14" s="11"/>
      <c r="J14" s="11"/>
      <c r="K14" s="11"/>
      <c r="L14" s="11"/>
      <c r="M14" s="12"/>
    </row>
    <row r="15" spans="1:13" s="4" customFormat="1" ht="22.5" customHeight="1">
      <c r="A15" s="15"/>
      <c r="B15" s="10"/>
      <c r="C15" s="11"/>
      <c r="D15" s="148"/>
      <c r="E15" s="11"/>
      <c r="F15" s="11"/>
      <c r="G15" s="14"/>
      <c r="H15" s="11"/>
      <c r="I15" s="11"/>
      <c r="J15" s="11"/>
      <c r="K15" s="11"/>
      <c r="L15" s="11"/>
      <c r="M15" s="12"/>
    </row>
    <row r="16" spans="1:13" s="4" customFormat="1" ht="22.5" customHeight="1">
      <c r="A16" s="15"/>
      <c r="B16" s="10"/>
      <c r="C16" s="11"/>
      <c r="D16" s="148"/>
      <c r="E16" s="11"/>
      <c r="F16" s="11"/>
      <c r="G16" s="14"/>
      <c r="H16" s="11"/>
      <c r="I16" s="11"/>
      <c r="J16" s="11"/>
      <c r="K16" s="11"/>
      <c r="L16" s="11"/>
      <c r="M16" s="12"/>
    </row>
    <row r="17" spans="1:13" s="4" customFormat="1" ht="22.5" customHeight="1">
      <c r="A17" s="15"/>
      <c r="B17" s="10"/>
      <c r="C17" s="10"/>
      <c r="D17" s="150"/>
      <c r="E17" s="11"/>
      <c r="F17" s="11"/>
      <c r="G17" s="11"/>
      <c r="H17" s="11"/>
      <c r="I17" s="11"/>
      <c r="J17" s="11"/>
      <c r="K17" s="11"/>
      <c r="L17" s="11"/>
      <c r="M17" s="12"/>
    </row>
    <row r="18" spans="1:13" s="4" customFormat="1" ht="22.5" customHeight="1">
      <c r="A18" s="15"/>
      <c r="B18" s="10"/>
      <c r="C18" s="10"/>
      <c r="D18" s="150"/>
      <c r="E18" s="11"/>
      <c r="F18" s="11"/>
      <c r="G18" s="11"/>
      <c r="H18" s="11"/>
      <c r="I18" s="11"/>
      <c r="J18" s="11"/>
      <c r="K18" s="11"/>
      <c r="L18" s="11"/>
      <c r="M18" s="12"/>
    </row>
    <row r="19" spans="1:13" s="4" customFormat="1" ht="22.5" customHeight="1">
      <c r="A19" s="15"/>
      <c r="B19" s="10"/>
      <c r="C19" s="10"/>
      <c r="D19" s="150"/>
      <c r="E19" s="11"/>
      <c r="F19" s="11"/>
      <c r="G19" s="11"/>
      <c r="H19" s="11"/>
      <c r="I19" s="11"/>
      <c r="J19" s="11"/>
      <c r="K19" s="11"/>
      <c r="L19" s="11"/>
      <c r="M19" s="12"/>
    </row>
    <row r="20" spans="1:13" s="4" customFormat="1" ht="22.5" customHeight="1">
      <c r="A20" s="15"/>
      <c r="B20" s="10"/>
      <c r="C20" s="10"/>
      <c r="D20" s="150"/>
      <c r="E20" s="11"/>
      <c r="F20" s="11"/>
      <c r="G20" s="11"/>
      <c r="H20" s="11"/>
      <c r="I20" s="11"/>
      <c r="J20" s="11"/>
      <c r="K20" s="11"/>
      <c r="L20" s="11"/>
      <c r="M20" s="12"/>
    </row>
    <row r="21" spans="1:13" s="4" customFormat="1" ht="22.5" customHeight="1">
      <c r="A21" s="15"/>
      <c r="B21" s="10"/>
      <c r="C21" s="10"/>
      <c r="D21" s="150"/>
      <c r="E21" s="11"/>
      <c r="F21" s="11"/>
      <c r="G21" s="11"/>
      <c r="H21" s="11"/>
      <c r="I21" s="11"/>
      <c r="J21" s="11"/>
      <c r="K21" s="11"/>
      <c r="L21" s="11"/>
      <c r="M21" s="12"/>
    </row>
    <row r="22" spans="1:13" s="4" customFormat="1" ht="22.5" customHeight="1">
      <c r="A22" s="15"/>
      <c r="B22" s="10"/>
      <c r="C22" s="10"/>
      <c r="D22" s="150"/>
      <c r="E22" s="11"/>
      <c r="F22" s="11"/>
      <c r="G22" s="11"/>
      <c r="H22" s="11"/>
      <c r="I22" s="11"/>
      <c r="J22" s="11"/>
      <c r="K22" s="11"/>
      <c r="L22" s="11"/>
      <c r="M22" s="12"/>
    </row>
    <row r="23" spans="1:13" s="4" customFormat="1" ht="22.5" customHeight="1">
      <c r="A23" s="16"/>
      <c r="B23" s="17"/>
      <c r="C23" s="17"/>
      <c r="D23" s="151"/>
      <c r="E23" s="18"/>
      <c r="F23" s="18"/>
      <c r="G23" s="18"/>
      <c r="H23" s="18"/>
      <c r="I23" s="18"/>
      <c r="J23" s="18"/>
      <c r="K23" s="18"/>
      <c r="L23" s="18"/>
      <c r="M23" s="19"/>
    </row>
  </sheetData>
  <mergeCells count="5">
    <mergeCell ref="M1:M2"/>
    <mergeCell ref="A1:A2"/>
    <mergeCell ref="B1:B2"/>
    <mergeCell ref="C1:C2"/>
    <mergeCell ref="D1:D2"/>
  </mergeCells>
  <printOptions horizontalCentered="1"/>
  <pageMargins left="0.7480314960629921" right="0.7480314960629921" top="0.5118110236220472" bottom="0.2755905511811024" header="0.2362204724409449" footer="0.23622047244094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97" zoomScaleNormal="97" workbookViewId="0" topLeftCell="B1">
      <selection activeCell="C14" sqref="C14"/>
    </sheetView>
  </sheetViews>
  <sheetFormatPr defaultColWidth="9.00390625" defaultRowHeight="13.5"/>
  <cols>
    <col min="1" max="1" width="22.125" style="1" customWidth="1"/>
    <col min="2" max="2" width="12.875" style="1" customWidth="1"/>
    <col min="3" max="3" width="7.875" style="1" bestFit="1" customWidth="1"/>
    <col min="4" max="4" width="7.00390625" style="152" bestFit="1" customWidth="1"/>
    <col min="5" max="13" width="9.00390625" style="1" customWidth="1"/>
  </cols>
  <sheetData>
    <row r="1" spans="1:14" s="1" customFormat="1" ht="21.75" customHeight="1">
      <c r="A1" s="167" t="s">
        <v>262</v>
      </c>
      <c r="B1" s="169" t="s">
        <v>263</v>
      </c>
      <c r="C1" s="171" t="s">
        <v>264</v>
      </c>
      <c r="D1" s="171" t="s">
        <v>265</v>
      </c>
      <c r="E1" s="5" t="s">
        <v>0</v>
      </c>
      <c r="F1" s="5"/>
      <c r="G1" s="5" t="s">
        <v>1</v>
      </c>
      <c r="H1" s="5"/>
      <c r="I1" s="6" t="s">
        <v>2</v>
      </c>
      <c r="J1" s="5"/>
      <c r="K1" s="6" t="s">
        <v>3</v>
      </c>
      <c r="L1" s="6"/>
      <c r="M1" s="164" t="s">
        <v>266</v>
      </c>
      <c r="N1" s="2"/>
    </row>
    <row r="2" spans="1:14" s="1" customFormat="1" ht="21.75" customHeight="1" thickBot="1">
      <c r="A2" s="168"/>
      <c r="B2" s="170"/>
      <c r="C2" s="172"/>
      <c r="D2" s="172"/>
      <c r="E2" s="24" t="s">
        <v>4</v>
      </c>
      <c r="F2" s="24" t="s">
        <v>5</v>
      </c>
      <c r="G2" s="24" t="s">
        <v>4</v>
      </c>
      <c r="H2" s="25" t="s">
        <v>5</v>
      </c>
      <c r="I2" s="24" t="s">
        <v>4</v>
      </c>
      <c r="J2" s="25" t="s">
        <v>5</v>
      </c>
      <c r="K2" s="25" t="s">
        <v>4</v>
      </c>
      <c r="L2" s="25" t="s">
        <v>5</v>
      </c>
      <c r="M2" s="165"/>
      <c r="N2" s="2"/>
    </row>
    <row r="3" spans="1:13" s="4" customFormat="1" ht="22.5" customHeight="1" thickTop="1">
      <c r="A3" s="146" t="s">
        <v>238</v>
      </c>
      <c r="B3" s="71" t="s">
        <v>267</v>
      </c>
      <c r="C3" s="71"/>
      <c r="D3" s="71"/>
      <c r="E3" s="136"/>
      <c r="F3" s="22"/>
      <c r="G3" s="22"/>
      <c r="H3" s="22"/>
      <c r="I3" s="22"/>
      <c r="J3" s="22"/>
      <c r="K3" s="22"/>
      <c r="L3" s="22"/>
      <c r="M3" s="23"/>
    </row>
    <row r="4" spans="1:13" s="4" customFormat="1" ht="22.5" customHeight="1">
      <c r="A4" s="15" t="s">
        <v>268</v>
      </c>
      <c r="B4" s="13" t="s">
        <v>158</v>
      </c>
      <c r="C4" s="132">
        <v>1</v>
      </c>
      <c r="D4" s="13" t="s">
        <v>44</v>
      </c>
      <c r="E4" s="123">
        <f>재료비!D18</f>
        <v>24100</v>
      </c>
      <c r="F4" s="40">
        <f>INT(C4*E4)</f>
        <v>24100</v>
      </c>
      <c r="G4" s="40"/>
      <c r="H4" s="40"/>
      <c r="I4" s="40"/>
      <c r="J4" s="40"/>
      <c r="K4" s="40"/>
      <c r="L4" s="40">
        <f>SUM(F4,H4,J4)</f>
        <v>24100</v>
      </c>
      <c r="M4" s="12"/>
    </row>
    <row r="5" spans="1:13" s="4" customFormat="1" ht="22.5" customHeight="1">
      <c r="A5" s="15" t="s">
        <v>269</v>
      </c>
      <c r="B5" s="10"/>
      <c r="C5" s="74">
        <v>0.01</v>
      </c>
      <c r="D5" s="13" t="s">
        <v>8</v>
      </c>
      <c r="E5" s="123"/>
      <c r="F5" s="40"/>
      <c r="G5" s="73">
        <f>인건비!B7</f>
        <v>75504</v>
      </c>
      <c r="H5" s="40">
        <f>INT(C5*G5)</f>
        <v>755</v>
      </c>
      <c r="I5" s="40"/>
      <c r="J5" s="40"/>
      <c r="K5" s="40"/>
      <c r="L5" s="40">
        <f>SUM(F5,H5,J5)</f>
        <v>755</v>
      </c>
      <c r="M5" s="12"/>
    </row>
    <row r="6" spans="1:13" s="4" customFormat="1" ht="22.5" customHeight="1">
      <c r="A6" s="15" t="s">
        <v>254</v>
      </c>
      <c r="B6" s="10"/>
      <c r="C6" s="74">
        <v>0.04</v>
      </c>
      <c r="D6" s="13" t="s">
        <v>8</v>
      </c>
      <c r="E6" s="123"/>
      <c r="F6" s="40"/>
      <c r="G6" s="40">
        <f>인건비!B8</f>
        <v>70264</v>
      </c>
      <c r="H6" s="40">
        <f>INT(C6*G6)</f>
        <v>2810</v>
      </c>
      <c r="I6" s="40"/>
      <c r="J6" s="40"/>
      <c r="K6" s="40"/>
      <c r="L6" s="40">
        <f>SUM(F6,H6,J6)</f>
        <v>2810</v>
      </c>
      <c r="M6" s="12"/>
    </row>
    <row r="7" spans="1:13" s="4" customFormat="1" ht="22.5" customHeight="1">
      <c r="A7" s="15" t="s">
        <v>241</v>
      </c>
      <c r="B7" s="10"/>
      <c r="C7" s="74">
        <v>0.08</v>
      </c>
      <c r="D7" s="13" t="s">
        <v>8</v>
      </c>
      <c r="E7" s="123"/>
      <c r="F7" s="40"/>
      <c r="G7" s="76">
        <f>인건비!B9</f>
        <v>55252</v>
      </c>
      <c r="H7" s="40">
        <f>INT(C7*G7)</f>
        <v>4420</v>
      </c>
      <c r="I7" s="40"/>
      <c r="J7" s="40"/>
      <c r="K7" s="40"/>
      <c r="L7" s="40">
        <f>SUM(F7,H7,J7)</f>
        <v>4420</v>
      </c>
      <c r="M7" s="12"/>
    </row>
    <row r="8" spans="1:13" s="4" customFormat="1" ht="22.5" customHeight="1">
      <c r="A8" s="78" t="s">
        <v>10</v>
      </c>
      <c r="B8" s="10"/>
      <c r="C8" s="11"/>
      <c r="D8" s="13"/>
      <c r="E8" s="123"/>
      <c r="F8" s="40">
        <f>SUM(F4:F7)</f>
        <v>24100</v>
      </c>
      <c r="G8" s="40"/>
      <c r="H8" s="40">
        <f>SUM(H4:H7)</f>
        <v>7985</v>
      </c>
      <c r="I8" s="40"/>
      <c r="J8" s="40"/>
      <c r="K8" s="40"/>
      <c r="L8" s="40">
        <f>SUM(F8,H8,J8)</f>
        <v>32085</v>
      </c>
      <c r="M8" s="12"/>
    </row>
    <row r="9" spans="1:13" s="4" customFormat="1" ht="22.5" customHeight="1">
      <c r="A9" s="153"/>
      <c r="B9" s="125"/>
      <c r="C9" s="141"/>
      <c r="D9" s="125"/>
      <c r="E9" s="123"/>
      <c r="F9" s="40"/>
      <c r="G9" s="73"/>
      <c r="H9" s="40"/>
      <c r="I9" s="40"/>
      <c r="J9" s="40"/>
      <c r="K9" s="40"/>
      <c r="L9" s="40"/>
      <c r="M9" s="12"/>
    </row>
    <row r="10" spans="1:13" s="4" customFormat="1" ht="22.5" customHeight="1">
      <c r="A10" s="9"/>
      <c r="B10" s="10"/>
      <c r="C10" s="10"/>
      <c r="D10" s="10"/>
      <c r="E10" s="123"/>
      <c r="F10" s="40"/>
      <c r="G10" s="40"/>
      <c r="H10" s="40"/>
      <c r="I10" s="40"/>
      <c r="J10" s="40"/>
      <c r="K10" s="40"/>
      <c r="L10" s="40"/>
      <c r="M10" s="12"/>
    </row>
    <row r="11" spans="1:13" s="4" customFormat="1" ht="22.5" customHeight="1">
      <c r="A11" s="153"/>
      <c r="B11" s="21"/>
      <c r="C11" s="22"/>
      <c r="D11" s="149"/>
      <c r="E11" s="40"/>
      <c r="F11" s="40"/>
      <c r="G11" s="73"/>
      <c r="H11" s="40"/>
      <c r="I11" s="40"/>
      <c r="J11" s="40"/>
      <c r="K11" s="40"/>
      <c r="L11" s="40"/>
      <c r="M11" s="12"/>
    </row>
    <row r="12" spans="1:13" s="4" customFormat="1" ht="22.5" customHeight="1">
      <c r="A12" s="15"/>
      <c r="B12" s="10"/>
      <c r="C12" s="11"/>
      <c r="D12" s="148"/>
      <c r="E12" s="40"/>
      <c r="F12" s="40"/>
      <c r="G12" s="73"/>
      <c r="H12" s="40"/>
      <c r="I12" s="40"/>
      <c r="J12" s="40"/>
      <c r="K12" s="40"/>
      <c r="L12" s="40"/>
      <c r="M12" s="12"/>
    </row>
    <row r="13" spans="1:13" s="4" customFormat="1" ht="22.5" customHeight="1">
      <c r="A13" s="15"/>
      <c r="B13" s="10"/>
      <c r="C13" s="11"/>
      <c r="D13" s="148"/>
      <c r="E13" s="11"/>
      <c r="F13" s="11"/>
      <c r="G13" s="14"/>
      <c r="H13" s="11"/>
      <c r="I13" s="11"/>
      <c r="J13" s="11"/>
      <c r="K13" s="11"/>
      <c r="L13" s="11"/>
      <c r="M13" s="12"/>
    </row>
    <row r="14" spans="1:13" s="4" customFormat="1" ht="22.5" customHeight="1">
      <c r="A14" s="15"/>
      <c r="B14" s="10"/>
      <c r="C14" s="11"/>
      <c r="D14" s="148"/>
      <c r="E14" s="11"/>
      <c r="F14" s="11"/>
      <c r="G14" s="14"/>
      <c r="H14" s="11"/>
      <c r="I14" s="11"/>
      <c r="J14" s="11"/>
      <c r="K14" s="11"/>
      <c r="L14" s="11"/>
      <c r="M14" s="12"/>
    </row>
    <row r="15" spans="1:13" s="4" customFormat="1" ht="22.5" customHeight="1">
      <c r="A15" s="15"/>
      <c r="B15" s="10"/>
      <c r="C15" s="11"/>
      <c r="D15" s="148"/>
      <c r="E15" s="11"/>
      <c r="F15" s="11"/>
      <c r="G15" s="14"/>
      <c r="H15" s="11"/>
      <c r="I15" s="11"/>
      <c r="J15" s="11"/>
      <c r="K15" s="11"/>
      <c r="L15" s="11"/>
      <c r="M15" s="12"/>
    </row>
    <row r="16" spans="1:13" s="4" customFormat="1" ht="22.5" customHeight="1">
      <c r="A16" s="15"/>
      <c r="B16" s="10"/>
      <c r="C16" s="11"/>
      <c r="D16" s="148"/>
      <c r="E16" s="11"/>
      <c r="F16" s="11"/>
      <c r="G16" s="14"/>
      <c r="H16" s="11"/>
      <c r="I16" s="11"/>
      <c r="J16" s="11"/>
      <c r="K16" s="11"/>
      <c r="L16" s="11"/>
      <c r="M16" s="12"/>
    </row>
    <row r="17" spans="1:13" s="4" customFormat="1" ht="22.5" customHeight="1">
      <c r="A17" s="15"/>
      <c r="B17" s="10"/>
      <c r="C17" s="10"/>
      <c r="D17" s="150"/>
      <c r="E17" s="11"/>
      <c r="F17" s="11"/>
      <c r="G17" s="11"/>
      <c r="H17" s="11"/>
      <c r="I17" s="11"/>
      <c r="J17" s="11"/>
      <c r="K17" s="11"/>
      <c r="L17" s="11"/>
      <c r="M17" s="12"/>
    </row>
    <row r="18" spans="1:13" s="4" customFormat="1" ht="22.5" customHeight="1">
      <c r="A18" s="15"/>
      <c r="B18" s="10"/>
      <c r="C18" s="10"/>
      <c r="D18" s="150"/>
      <c r="E18" s="11"/>
      <c r="F18" s="11"/>
      <c r="G18" s="11"/>
      <c r="H18" s="11"/>
      <c r="I18" s="11"/>
      <c r="J18" s="11"/>
      <c r="K18" s="11"/>
      <c r="L18" s="11"/>
      <c r="M18" s="12"/>
    </row>
    <row r="19" spans="1:13" s="4" customFormat="1" ht="22.5" customHeight="1">
      <c r="A19" s="15"/>
      <c r="B19" s="10"/>
      <c r="C19" s="10"/>
      <c r="D19" s="150"/>
      <c r="E19" s="11"/>
      <c r="F19" s="11"/>
      <c r="G19" s="11"/>
      <c r="H19" s="11"/>
      <c r="I19" s="11"/>
      <c r="J19" s="11"/>
      <c r="K19" s="11"/>
      <c r="L19" s="11"/>
      <c r="M19" s="12"/>
    </row>
    <row r="20" spans="1:13" s="4" customFormat="1" ht="22.5" customHeight="1">
      <c r="A20" s="15"/>
      <c r="B20" s="10"/>
      <c r="C20" s="10"/>
      <c r="D20" s="150"/>
      <c r="E20" s="11"/>
      <c r="F20" s="11"/>
      <c r="G20" s="11"/>
      <c r="H20" s="11"/>
      <c r="I20" s="11"/>
      <c r="J20" s="11"/>
      <c r="K20" s="11"/>
      <c r="L20" s="11"/>
      <c r="M20" s="12"/>
    </row>
    <row r="21" spans="1:13" s="4" customFormat="1" ht="22.5" customHeight="1">
      <c r="A21" s="15"/>
      <c r="B21" s="10"/>
      <c r="C21" s="10"/>
      <c r="D21" s="150"/>
      <c r="E21" s="11"/>
      <c r="F21" s="11"/>
      <c r="G21" s="11"/>
      <c r="H21" s="11"/>
      <c r="I21" s="11"/>
      <c r="J21" s="11"/>
      <c r="K21" s="11"/>
      <c r="L21" s="11"/>
      <c r="M21" s="12"/>
    </row>
    <row r="22" spans="1:13" s="4" customFormat="1" ht="22.5" customHeight="1">
      <c r="A22" s="15"/>
      <c r="B22" s="10"/>
      <c r="C22" s="10"/>
      <c r="D22" s="150"/>
      <c r="E22" s="11"/>
      <c r="F22" s="11"/>
      <c r="G22" s="11"/>
      <c r="H22" s="11"/>
      <c r="I22" s="11"/>
      <c r="J22" s="11"/>
      <c r="K22" s="11"/>
      <c r="L22" s="11"/>
      <c r="M22" s="12"/>
    </row>
    <row r="23" spans="1:13" s="4" customFormat="1" ht="22.5" customHeight="1">
      <c r="A23" s="16"/>
      <c r="B23" s="17"/>
      <c r="C23" s="17"/>
      <c r="D23" s="151"/>
      <c r="E23" s="18"/>
      <c r="F23" s="18"/>
      <c r="G23" s="18"/>
      <c r="H23" s="18"/>
      <c r="I23" s="18"/>
      <c r="J23" s="18"/>
      <c r="K23" s="18"/>
      <c r="L23" s="18"/>
      <c r="M23" s="19"/>
    </row>
  </sheetData>
  <mergeCells count="5">
    <mergeCell ref="M1:M2"/>
    <mergeCell ref="A1:A2"/>
    <mergeCell ref="B1:B2"/>
    <mergeCell ref="C1:C2"/>
    <mergeCell ref="D1:D2"/>
  </mergeCells>
  <printOptions horizontalCentered="1"/>
  <pageMargins left="0.7480314960629921" right="0.7480314960629921" top="0.5118110236220472" bottom="0.2755905511811024" header="0.2362204724409449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3" sqref="B3"/>
    </sheetView>
  </sheetViews>
  <sheetFormatPr defaultColWidth="9.00390625" defaultRowHeight="13.5"/>
  <cols>
    <col min="1" max="1" width="22.75390625" style="3" bestFit="1" customWidth="1"/>
    <col min="2" max="2" width="17.75390625" style="3" customWidth="1"/>
    <col min="3" max="3" width="21.625" style="3" bestFit="1" customWidth="1"/>
    <col min="4" max="4" width="17.75390625" style="3" customWidth="1"/>
    <col min="5" max="11" width="9.00390625" style="3" customWidth="1"/>
  </cols>
  <sheetData>
    <row r="1" spans="1:4" ht="13.5">
      <c r="A1" s="162" t="s">
        <v>24</v>
      </c>
      <c r="B1" s="30" t="s">
        <v>291</v>
      </c>
      <c r="C1" s="163" t="s">
        <v>272</v>
      </c>
      <c r="D1" s="30"/>
    </row>
    <row r="2" spans="1:4" ht="13.5">
      <c r="A2" s="162"/>
      <c r="B2" s="30" t="s">
        <v>276</v>
      </c>
      <c r="C2" s="163"/>
      <c r="D2" s="30"/>
    </row>
    <row r="3" spans="1:4" ht="19.5" customHeight="1">
      <c r="A3" s="3" t="s">
        <v>25</v>
      </c>
      <c r="B3" s="32">
        <v>76528</v>
      </c>
      <c r="D3" s="32"/>
    </row>
    <row r="4" spans="1:4" ht="19.5" customHeight="1">
      <c r="A4" s="3" t="s">
        <v>38</v>
      </c>
      <c r="B4" s="32">
        <v>84343</v>
      </c>
      <c r="D4" s="32"/>
    </row>
    <row r="5" spans="1:4" ht="19.5" customHeight="1">
      <c r="A5" s="3" t="s">
        <v>26</v>
      </c>
      <c r="B5" s="32">
        <v>67072</v>
      </c>
      <c r="D5" s="32"/>
    </row>
    <row r="6" spans="1:4" ht="19.5" customHeight="1">
      <c r="A6" s="3" t="s">
        <v>27</v>
      </c>
      <c r="B6" s="32">
        <v>77400</v>
      </c>
      <c r="D6" s="32"/>
    </row>
    <row r="7" spans="1:4" ht="19.5" customHeight="1">
      <c r="A7" s="3" t="s">
        <v>28</v>
      </c>
      <c r="B7" s="32">
        <v>75504</v>
      </c>
      <c r="D7" s="32"/>
    </row>
    <row r="8" spans="1:4" ht="19.5" customHeight="1">
      <c r="A8" s="3" t="s">
        <v>29</v>
      </c>
      <c r="B8" s="32">
        <v>70264</v>
      </c>
      <c r="D8" s="32"/>
    </row>
    <row r="9" spans="1:4" ht="19.5" customHeight="1">
      <c r="A9" s="3" t="s">
        <v>30</v>
      </c>
      <c r="B9" s="32">
        <v>55252</v>
      </c>
      <c r="D9" s="32"/>
    </row>
    <row r="10" spans="1:4" ht="19.5" customHeight="1">
      <c r="A10" s="3" t="s">
        <v>31</v>
      </c>
      <c r="B10" s="32">
        <v>77953</v>
      </c>
      <c r="C10" s="33">
        <f aca="true" t="shared" si="0" ref="C10:C16">INT(B10*16*25/8/12/20)</f>
        <v>16240</v>
      </c>
      <c r="D10" s="32"/>
    </row>
    <row r="11" spans="1:4" ht="19.5" customHeight="1">
      <c r="A11" s="3" t="s">
        <v>32</v>
      </c>
      <c r="B11" s="32">
        <v>79304</v>
      </c>
      <c r="C11" s="33">
        <f t="shared" si="0"/>
        <v>16521</v>
      </c>
      <c r="D11" s="32"/>
    </row>
    <row r="12" spans="1:4" ht="19.5" customHeight="1">
      <c r="A12" s="3" t="s">
        <v>33</v>
      </c>
      <c r="B12" s="32">
        <v>66286</v>
      </c>
      <c r="C12" s="33">
        <f t="shared" si="0"/>
        <v>13809</v>
      </c>
      <c r="D12" s="32"/>
    </row>
    <row r="13" spans="1:4" ht="19.5" customHeight="1">
      <c r="A13" s="3" t="s">
        <v>34</v>
      </c>
      <c r="B13" s="32">
        <v>63226</v>
      </c>
      <c r="C13" s="33">
        <f t="shared" si="0"/>
        <v>13172</v>
      </c>
      <c r="D13" s="32"/>
    </row>
    <row r="14" spans="1:4" ht="19.5" customHeight="1">
      <c r="A14" s="3" t="s">
        <v>35</v>
      </c>
      <c r="B14" s="32">
        <v>52731</v>
      </c>
      <c r="C14" s="33">
        <f t="shared" si="0"/>
        <v>10985</v>
      </c>
      <c r="D14" s="32"/>
    </row>
    <row r="15" spans="1:4" ht="19.5" customHeight="1">
      <c r="A15" s="3" t="s">
        <v>36</v>
      </c>
      <c r="B15" s="32">
        <v>67754</v>
      </c>
      <c r="C15" s="33">
        <f t="shared" si="0"/>
        <v>14115</v>
      </c>
      <c r="D15" s="32"/>
    </row>
    <row r="16" spans="1:4" ht="19.5" customHeight="1">
      <c r="A16" s="3" t="s">
        <v>37</v>
      </c>
      <c r="B16" s="32">
        <v>123952</v>
      </c>
      <c r="C16" s="32">
        <f t="shared" si="0"/>
        <v>25823</v>
      </c>
      <c r="D16" s="32"/>
    </row>
    <row r="17" spans="2:4" ht="13.5">
      <c r="B17" s="32"/>
      <c r="D17" s="32"/>
    </row>
  </sheetData>
  <mergeCells count="2">
    <mergeCell ref="A1:A2"/>
    <mergeCell ref="C1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="89" zoomScaleNormal="89" workbookViewId="0" topLeftCell="A1">
      <selection activeCell="H59" sqref="H59"/>
    </sheetView>
  </sheetViews>
  <sheetFormatPr defaultColWidth="9.00390625" defaultRowHeight="13.5"/>
  <cols>
    <col min="1" max="1" width="19.375" style="1" customWidth="1"/>
    <col min="2" max="2" width="17.375" style="1" customWidth="1"/>
    <col min="3" max="4" width="6.75390625" style="1" bestFit="1" customWidth="1"/>
    <col min="5" max="5" width="10.25390625" style="1" bestFit="1" customWidth="1"/>
    <col min="6" max="6" width="13.875" style="1" bestFit="1" customWidth="1"/>
    <col min="7" max="7" width="14.375" style="1" bestFit="1" customWidth="1"/>
    <col min="8" max="8" width="9.125" style="1" bestFit="1" customWidth="1"/>
    <col min="9" max="9" width="9.00390625" style="1" customWidth="1"/>
    <col min="10" max="11" width="8.50390625" style="1" bestFit="1" customWidth="1"/>
    <col min="12" max="12" width="8.50390625" style="42" bestFit="1" customWidth="1"/>
    <col min="13" max="13" width="6.75390625" style="1" bestFit="1" customWidth="1"/>
  </cols>
  <sheetData>
    <row r="1" spans="1:14" s="1" customFormat="1" ht="21.75" customHeight="1">
      <c r="A1" s="167" t="s">
        <v>62</v>
      </c>
      <c r="B1" s="169" t="s">
        <v>63</v>
      </c>
      <c r="C1" s="171" t="s">
        <v>91</v>
      </c>
      <c r="D1" s="169" t="s">
        <v>92</v>
      </c>
      <c r="E1" s="5" t="s">
        <v>0</v>
      </c>
      <c r="F1" s="5"/>
      <c r="G1" s="5" t="s">
        <v>1</v>
      </c>
      <c r="H1" s="5"/>
      <c r="I1" s="6" t="s">
        <v>2</v>
      </c>
      <c r="J1" s="5"/>
      <c r="K1" s="6" t="s">
        <v>3</v>
      </c>
      <c r="L1" s="6"/>
      <c r="M1" s="164" t="s">
        <v>64</v>
      </c>
      <c r="N1" s="2"/>
    </row>
    <row r="2" spans="1:14" s="1" customFormat="1" ht="21.75" customHeight="1" thickBot="1">
      <c r="A2" s="168"/>
      <c r="B2" s="170"/>
      <c r="C2" s="172"/>
      <c r="D2" s="170"/>
      <c r="E2" s="24" t="s">
        <v>4</v>
      </c>
      <c r="F2" s="24" t="s">
        <v>5</v>
      </c>
      <c r="G2" s="24" t="s">
        <v>4</v>
      </c>
      <c r="H2" s="25" t="s">
        <v>5</v>
      </c>
      <c r="I2" s="24" t="s">
        <v>4</v>
      </c>
      <c r="J2" s="25" t="s">
        <v>5</v>
      </c>
      <c r="K2" s="25" t="s">
        <v>4</v>
      </c>
      <c r="L2" s="25" t="s">
        <v>5</v>
      </c>
      <c r="M2" s="165"/>
      <c r="N2" s="2"/>
    </row>
    <row r="3" spans="1:13" s="4" customFormat="1" ht="22.5" customHeight="1" thickTop="1">
      <c r="A3" s="44" t="s">
        <v>47</v>
      </c>
      <c r="B3" s="45" t="s">
        <v>65</v>
      </c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</row>
    <row r="4" spans="1:13" s="4" customFormat="1" ht="22.5" customHeight="1">
      <c r="A4" s="49" t="s">
        <v>48</v>
      </c>
      <c r="B4" s="7" t="s">
        <v>49</v>
      </c>
      <c r="C4" s="40">
        <v>1</v>
      </c>
      <c r="D4" s="7" t="s">
        <v>50</v>
      </c>
      <c r="E4" s="50"/>
      <c r="F4" s="51" t="s">
        <v>51</v>
      </c>
      <c r="G4" s="52">
        <f>'환율,유류'!B2</f>
        <v>1008</v>
      </c>
      <c r="H4" s="50" t="s">
        <v>76</v>
      </c>
      <c r="I4" s="50"/>
      <c r="J4" s="40">
        <f>INT(9187*G4*3708/10000000)</f>
        <v>3433</v>
      </c>
      <c r="K4" s="40"/>
      <c r="L4" s="40">
        <f>SUM(F4,H4,J4)</f>
        <v>3433</v>
      </c>
      <c r="M4" s="12"/>
    </row>
    <row r="5" spans="1:13" s="4" customFormat="1" ht="22.5" customHeight="1">
      <c r="A5" s="49" t="s">
        <v>52</v>
      </c>
      <c r="B5" s="7"/>
      <c r="C5" s="40">
        <v>2</v>
      </c>
      <c r="D5" s="7" t="s">
        <v>53</v>
      </c>
      <c r="E5" s="53">
        <f>'환율,유류'!B4</f>
        <v>1640</v>
      </c>
      <c r="F5" s="40">
        <f>INT(E5*C5)</f>
        <v>3280</v>
      </c>
      <c r="G5" s="40"/>
      <c r="H5" s="40"/>
      <c r="I5" s="40"/>
      <c r="J5" s="40"/>
      <c r="K5" s="40"/>
      <c r="L5" s="40">
        <f aca="true" t="shared" si="0" ref="L5:L23">SUM(F5,H5,J5)</f>
        <v>3280</v>
      </c>
      <c r="M5" s="12"/>
    </row>
    <row r="6" spans="1:13" s="4" customFormat="1" ht="22.5" customHeight="1">
      <c r="A6" s="49" t="s">
        <v>54</v>
      </c>
      <c r="B6" s="7" t="s">
        <v>55</v>
      </c>
      <c r="C6" s="40">
        <v>2</v>
      </c>
      <c r="D6" s="7" t="s">
        <v>9</v>
      </c>
      <c r="E6" s="40">
        <f>(F5)</f>
        <v>3280</v>
      </c>
      <c r="F6" s="40">
        <f>INT(E6*0.02)</f>
        <v>65</v>
      </c>
      <c r="G6" s="40"/>
      <c r="H6" s="40"/>
      <c r="I6" s="40"/>
      <c r="J6" s="40"/>
      <c r="K6" s="40"/>
      <c r="L6" s="40">
        <f t="shared" si="0"/>
        <v>65</v>
      </c>
      <c r="M6" s="12"/>
    </row>
    <row r="7" spans="1:13" s="4" customFormat="1" ht="22.5" customHeight="1">
      <c r="A7" s="49" t="s">
        <v>56</v>
      </c>
      <c r="B7" s="7"/>
      <c r="C7" s="40">
        <v>1</v>
      </c>
      <c r="D7" s="7" t="s">
        <v>8</v>
      </c>
      <c r="E7" s="40"/>
      <c r="F7" s="40"/>
      <c r="G7" s="40">
        <f>인건비!C13</f>
        <v>13172</v>
      </c>
      <c r="H7" s="40">
        <f>INT(G7*C7)</f>
        <v>13172</v>
      </c>
      <c r="I7" s="40"/>
      <c r="J7" s="40"/>
      <c r="K7" s="40"/>
      <c r="L7" s="40">
        <f t="shared" si="0"/>
        <v>13172</v>
      </c>
      <c r="M7" s="12"/>
    </row>
    <row r="8" spans="1:13" s="4" customFormat="1" ht="22.5" customHeight="1">
      <c r="A8" s="49" t="s">
        <v>57</v>
      </c>
      <c r="B8" s="50"/>
      <c r="C8" s="50"/>
      <c r="D8" s="50"/>
      <c r="E8" s="40"/>
      <c r="F8" s="40">
        <f>SUM(F4:F7)</f>
        <v>3345</v>
      </c>
      <c r="G8" s="40"/>
      <c r="H8" s="40">
        <f>SUM(H4:H7)</f>
        <v>13172</v>
      </c>
      <c r="I8" s="40"/>
      <c r="J8" s="40">
        <f>SUM(J4:J7)</f>
        <v>3433</v>
      </c>
      <c r="K8" s="40"/>
      <c r="L8" s="40">
        <f t="shared" si="0"/>
        <v>19950</v>
      </c>
      <c r="M8" s="12"/>
    </row>
    <row r="9" spans="1:13" s="4" customFormat="1" ht="22.5" customHeight="1">
      <c r="A9" s="49" t="s">
        <v>47</v>
      </c>
      <c r="B9" s="50" t="s">
        <v>160</v>
      </c>
      <c r="C9" s="54"/>
      <c r="D9" s="55"/>
      <c r="E9" s="55"/>
      <c r="F9" s="55"/>
      <c r="G9" s="55"/>
      <c r="H9" s="55"/>
      <c r="I9" s="55"/>
      <c r="J9" s="55"/>
      <c r="K9" s="55"/>
      <c r="L9" s="40"/>
      <c r="M9" s="12"/>
    </row>
    <row r="10" spans="1:13" s="4" customFormat="1" ht="22.5" customHeight="1">
      <c r="A10" s="49" t="s">
        <v>58</v>
      </c>
      <c r="B10" s="7" t="s">
        <v>161</v>
      </c>
      <c r="C10" s="40">
        <v>1</v>
      </c>
      <c r="D10" s="8" t="s">
        <v>93</v>
      </c>
      <c r="E10" s="50"/>
      <c r="F10" s="56"/>
      <c r="G10" s="40">
        <v>46222000</v>
      </c>
      <c r="H10" s="62" t="s">
        <v>94</v>
      </c>
      <c r="I10" s="50"/>
      <c r="J10" s="57">
        <f>INT(G10*4677/10000000)</f>
        <v>21618</v>
      </c>
      <c r="K10" s="40"/>
      <c r="L10" s="40">
        <f>J10</f>
        <v>21618</v>
      </c>
      <c r="M10" s="12"/>
    </row>
    <row r="11" spans="1:13" s="4" customFormat="1" ht="22.5" customHeight="1">
      <c r="A11" s="49" t="s">
        <v>57</v>
      </c>
      <c r="B11" s="50"/>
      <c r="C11" s="50"/>
      <c r="D11" s="40"/>
      <c r="E11" s="50"/>
      <c r="F11" s="50"/>
      <c r="G11" s="50"/>
      <c r="H11" s="50"/>
      <c r="I11" s="50"/>
      <c r="J11" s="40">
        <f>SUM(J10)</f>
        <v>21618</v>
      </c>
      <c r="K11" s="40"/>
      <c r="L11" s="40">
        <f t="shared" si="0"/>
        <v>21618</v>
      </c>
      <c r="M11" s="12"/>
    </row>
    <row r="12" spans="1:13" s="4" customFormat="1" ht="22.5" customHeight="1">
      <c r="A12" s="49" t="s">
        <v>47</v>
      </c>
      <c r="B12" s="50" t="s">
        <v>162</v>
      </c>
      <c r="C12" s="54"/>
      <c r="D12" s="55"/>
      <c r="E12" s="55"/>
      <c r="F12" s="55"/>
      <c r="G12" s="55"/>
      <c r="H12" s="55"/>
      <c r="I12" s="55"/>
      <c r="J12" s="55"/>
      <c r="K12" s="55"/>
      <c r="L12" s="40"/>
      <c r="M12" s="12"/>
    </row>
    <row r="13" spans="1:13" s="4" customFormat="1" ht="22.5" customHeight="1">
      <c r="A13" s="49" t="s">
        <v>7</v>
      </c>
      <c r="B13" s="7" t="s">
        <v>163</v>
      </c>
      <c r="C13" s="40">
        <v>1</v>
      </c>
      <c r="D13" s="7" t="s">
        <v>50</v>
      </c>
      <c r="E13" s="50"/>
      <c r="F13" s="166">
        <v>39000000</v>
      </c>
      <c r="G13" s="166"/>
      <c r="H13" s="50" t="s">
        <v>77</v>
      </c>
      <c r="I13" s="50"/>
      <c r="J13" s="40">
        <f>INT(F13*2027/10000000)</f>
        <v>7905</v>
      </c>
      <c r="K13" s="40"/>
      <c r="L13" s="40">
        <f>J13</f>
        <v>7905</v>
      </c>
      <c r="M13" s="12"/>
    </row>
    <row r="14" spans="1:13" s="4" customFormat="1" ht="22.5" customHeight="1">
      <c r="A14" s="49" t="s">
        <v>59</v>
      </c>
      <c r="B14" s="7"/>
      <c r="C14" s="40">
        <v>27</v>
      </c>
      <c r="D14" s="7" t="s">
        <v>53</v>
      </c>
      <c r="E14" s="53">
        <f>'환율,유류'!B6</f>
        <v>1151</v>
      </c>
      <c r="F14" s="40">
        <f>+INT(E14*C14)</f>
        <v>31077</v>
      </c>
      <c r="G14" s="40"/>
      <c r="H14" s="40"/>
      <c r="I14" s="40"/>
      <c r="J14" s="40"/>
      <c r="K14" s="40"/>
      <c r="L14" s="40">
        <f t="shared" si="0"/>
        <v>31077</v>
      </c>
      <c r="M14" s="12"/>
    </row>
    <row r="15" spans="1:13" s="4" customFormat="1" ht="22.5" customHeight="1">
      <c r="A15" s="49" t="s">
        <v>54</v>
      </c>
      <c r="B15" s="7" t="s">
        <v>55</v>
      </c>
      <c r="C15" s="40">
        <v>20</v>
      </c>
      <c r="D15" s="7" t="s">
        <v>9</v>
      </c>
      <c r="E15" s="40">
        <f>F14</f>
        <v>31077</v>
      </c>
      <c r="F15" s="40">
        <f>INT(E15*0.2)</f>
        <v>6215</v>
      </c>
      <c r="G15" s="40"/>
      <c r="H15" s="40"/>
      <c r="I15" s="40"/>
      <c r="J15" s="40"/>
      <c r="K15" s="40"/>
      <c r="L15" s="40">
        <f t="shared" si="0"/>
        <v>6215</v>
      </c>
      <c r="M15" s="12"/>
    </row>
    <row r="16" spans="1:13" s="4" customFormat="1" ht="22.5" customHeight="1">
      <c r="A16" s="49" t="s">
        <v>60</v>
      </c>
      <c r="B16" s="7"/>
      <c r="C16" s="40">
        <v>1</v>
      </c>
      <c r="D16" s="7" t="s">
        <v>8</v>
      </c>
      <c r="E16" s="40"/>
      <c r="F16" s="40"/>
      <c r="G16" s="40">
        <f>인건비!C10</f>
        <v>16240</v>
      </c>
      <c r="H16" s="40">
        <f>+INT(G16*C16)</f>
        <v>16240</v>
      </c>
      <c r="I16" s="40"/>
      <c r="J16" s="40"/>
      <c r="K16" s="40"/>
      <c r="L16" s="40">
        <f t="shared" si="0"/>
        <v>16240</v>
      </c>
      <c r="M16" s="12"/>
    </row>
    <row r="17" spans="1:13" s="4" customFormat="1" ht="22.5" customHeight="1">
      <c r="A17" s="49" t="s">
        <v>57</v>
      </c>
      <c r="B17" s="50"/>
      <c r="C17" s="50"/>
      <c r="D17" s="50"/>
      <c r="E17" s="40"/>
      <c r="F17" s="40">
        <f>SUM(F14:F16)</f>
        <v>37292</v>
      </c>
      <c r="G17" s="40"/>
      <c r="H17" s="40">
        <f>SUM(H14:H16)</f>
        <v>16240</v>
      </c>
      <c r="I17" s="40"/>
      <c r="J17" s="40">
        <f>SUM(J13:J16)</f>
        <v>7905</v>
      </c>
      <c r="K17" s="40"/>
      <c r="L17" s="40">
        <f>SUM(F17,H17,J17)</f>
        <v>61437</v>
      </c>
      <c r="M17" s="12"/>
    </row>
    <row r="18" spans="1:13" s="4" customFormat="1" ht="22.5" customHeight="1">
      <c r="A18" s="49" t="s">
        <v>47</v>
      </c>
      <c r="B18" s="50" t="s">
        <v>61</v>
      </c>
      <c r="C18" s="54"/>
      <c r="D18" s="55"/>
      <c r="E18" s="55"/>
      <c r="F18" s="55"/>
      <c r="G18" s="55"/>
      <c r="H18" s="55"/>
      <c r="I18" s="55"/>
      <c r="J18" s="55"/>
      <c r="K18" s="55"/>
      <c r="L18" s="40"/>
      <c r="M18" s="12"/>
    </row>
    <row r="19" spans="1:13" s="4" customFormat="1" ht="22.5" customHeight="1">
      <c r="A19" s="49" t="s">
        <v>11</v>
      </c>
      <c r="B19" s="7" t="s">
        <v>12</v>
      </c>
      <c r="C19" s="40">
        <v>1</v>
      </c>
      <c r="D19" s="7" t="s">
        <v>50</v>
      </c>
      <c r="E19" s="50"/>
      <c r="F19" s="166">
        <v>16360000</v>
      </c>
      <c r="G19" s="166"/>
      <c r="H19" s="50" t="s">
        <v>78</v>
      </c>
      <c r="I19" s="50"/>
      <c r="J19" s="40">
        <f>INT(F19*2860/10000000)</f>
        <v>4678</v>
      </c>
      <c r="K19" s="40"/>
      <c r="L19" s="40">
        <f>J19</f>
        <v>4678</v>
      </c>
      <c r="M19" s="12"/>
    </row>
    <row r="20" spans="1:13" s="4" customFormat="1" ht="22.5" customHeight="1">
      <c r="A20" s="49" t="s">
        <v>59</v>
      </c>
      <c r="B20" s="7"/>
      <c r="C20" s="79">
        <v>13.2</v>
      </c>
      <c r="D20" s="7" t="s">
        <v>53</v>
      </c>
      <c r="E20" s="53">
        <f>'환율,유류'!B6</f>
        <v>1151</v>
      </c>
      <c r="F20" s="40">
        <f>+INT(E20*C20)</f>
        <v>15193</v>
      </c>
      <c r="G20" s="40"/>
      <c r="H20" s="40"/>
      <c r="I20" s="40"/>
      <c r="J20" s="40"/>
      <c r="K20" s="40"/>
      <c r="L20" s="40">
        <f t="shared" si="0"/>
        <v>15193</v>
      </c>
      <c r="M20" s="12"/>
    </row>
    <row r="21" spans="1:13" s="4" customFormat="1" ht="22.5" customHeight="1">
      <c r="A21" s="49" t="s">
        <v>54</v>
      </c>
      <c r="B21" s="7" t="s">
        <v>55</v>
      </c>
      <c r="C21" s="40">
        <v>20</v>
      </c>
      <c r="D21" s="7" t="s">
        <v>9</v>
      </c>
      <c r="E21" s="40">
        <f>F20</f>
        <v>15193</v>
      </c>
      <c r="F21" s="40">
        <f>INT(E21*0.2)</f>
        <v>3038</v>
      </c>
      <c r="G21" s="40"/>
      <c r="H21" s="40"/>
      <c r="I21" s="40"/>
      <c r="J21" s="40"/>
      <c r="K21" s="40"/>
      <c r="L21" s="40">
        <f t="shared" si="0"/>
        <v>3038</v>
      </c>
      <c r="M21" s="12"/>
    </row>
    <row r="22" spans="1:13" s="4" customFormat="1" ht="22.5" customHeight="1">
      <c r="A22" s="49" t="s">
        <v>56</v>
      </c>
      <c r="B22" s="7"/>
      <c r="C22" s="40">
        <v>1</v>
      </c>
      <c r="D22" s="7" t="s">
        <v>8</v>
      </c>
      <c r="E22" s="40"/>
      <c r="F22" s="40"/>
      <c r="G22" s="40">
        <f>인건비!C13</f>
        <v>13172</v>
      </c>
      <c r="H22" s="40">
        <f>INT(G22*C22)</f>
        <v>13172</v>
      </c>
      <c r="I22" s="40"/>
      <c r="J22" s="40"/>
      <c r="K22" s="40"/>
      <c r="L22" s="40">
        <f t="shared" si="0"/>
        <v>13172</v>
      </c>
      <c r="M22" s="12"/>
    </row>
    <row r="23" spans="1:13" s="4" customFormat="1" ht="22.5" customHeight="1">
      <c r="A23" s="58" t="s">
        <v>57</v>
      </c>
      <c r="B23" s="59"/>
      <c r="C23" s="59"/>
      <c r="D23" s="60"/>
      <c r="E23" s="41"/>
      <c r="F23" s="41">
        <f>SUM(F20:F22)</f>
        <v>18231</v>
      </c>
      <c r="G23" s="41"/>
      <c r="H23" s="41">
        <f>SUM(H20:H22)</f>
        <v>13172</v>
      </c>
      <c r="I23" s="41"/>
      <c r="J23" s="41">
        <f>SUM(J19:J22)</f>
        <v>4678</v>
      </c>
      <c r="K23" s="41"/>
      <c r="L23" s="41">
        <f t="shared" si="0"/>
        <v>36081</v>
      </c>
      <c r="M23" s="19"/>
    </row>
    <row r="25" spans="1:13" s="43" customFormat="1" ht="22.5" customHeight="1">
      <c r="A25" s="63" t="s">
        <v>47</v>
      </c>
      <c r="B25" s="64" t="s">
        <v>66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</row>
    <row r="26" spans="1:13" s="2" customFormat="1" ht="22.5" customHeight="1">
      <c r="A26" s="49" t="s">
        <v>67</v>
      </c>
      <c r="B26" s="7" t="s">
        <v>68</v>
      </c>
      <c r="C26" s="40">
        <v>1</v>
      </c>
      <c r="D26" s="7" t="s">
        <v>50</v>
      </c>
      <c r="E26" s="50"/>
      <c r="F26" s="61"/>
      <c r="G26" s="40">
        <v>32107000</v>
      </c>
      <c r="H26" s="62" t="s">
        <v>79</v>
      </c>
      <c r="I26" s="50"/>
      <c r="J26" s="40">
        <f>INT(G26*2787/10000000)</f>
        <v>8948</v>
      </c>
      <c r="K26" s="40"/>
      <c r="L26" s="40">
        <f>J26</f>
        <v>8948</v>
      </c>
      <c r="M26" s="67"/>
    </row>
    <row r="27" spans="1:13" s="2" customFormat="1" ht="22.5" customHeight="1">
      <c r="A27" s="49" t="s">
        <v>59</v>
      </c>
      <c r="B27" s="7"/>
      <c r="C27" s="79">
        <v>3.9</v>
      </c>
      <c r="D27" s="7" t="s">
        <v>53</v>
      </c>
      <c r="E27" s="53">
        <f>'환율,유류'!B6</f>
        <v>1151</v>
      </c>
      <c r="F27" s="40">
        <f>+INT(E27*C27)</f>
        <v>4488</v>
      </c>
      <c r="G27" s="40"/>
      <c r="H27" s="40"/>
      <c r="I27" s="40"/>
      <c r="J27" s="40"/>
      <c r="K27" s="40"/>
      <c r="L27" s="40">
        <f aca="true" t="shared" si="1" ref="L27:L36">SUM(F27,H27,J27)</f>
        <v>4488</v>
      </c>
      <c r="M27" s="67"/>
    </row>
    <row r="28" spans="1:13" s="2" customFormat="1" ht="22.5" customHeight="1">
      <c r="A28" s="49" t="s">
        <v>54</v>
      </c>
      <c r="B28" s="7" t="s">
        <v>55</v>
      </c>
      <c r="C28" s="40">
        <v>20</v>
      </c>
      <c r="D28" s="7" t="s">
        <v>9</v>
      </c>
      <c r="E28" s="40">
        <f>F27</f>
        <v>4488</v>
      </c>
      <c r="F28" s="40">
        <f>INT(E28*0.2)</f>
        <v>897</v>
      </c>
      <c r="G28" s="40"/>
      <c r="H28" s="40"/>
      <c r="I28" s="40"/>
      <c r="J28" s="40"/>
      <c r="K28" s="40"/>
      <c r="L28" s="40">
        <f t="shared" si="1"/>
        <v>897</v>
      </c>
      <c r="M28" s="67"/>
    </row>
    <row r="29" spans="1:13" s="2" customFormat="1" ht="22.5" customHeight="1">
      <c r="A29" s="49" t="s">
        <v>69</v>
      </c>
      <c r="B29" s="7"/>
      <c r="C29" s="40">
        <v>1</v>
      </c>
      <c r="D29" s="7" t="s">
        <v>8</v>
      </c>
      <c r="E29" s="40"/>
      <c r="F29" s="40"/>
      <c r="G29" s="40">
        <f>인건비!C12</f>
        <v>13809</v>
      </c>
      <c r="H29" s="40">
        <f>INT(G29*C29)</f>
        <v>13809</v>
      </c>
      <c r="I29" s="40"/>
      <c r="J29" s="40"/>
      <c r="K29" s="40"/>
      <c r="L29" s="40">
        <f t="shared" si="1"/>
        <v>13809</v>
      </c>
      <c r="M29" s="67"/>
    </row>
    <row r="30" spans="1:13" s="2" customFormat="1" ht="22.5" customHeight="1">
      <c r="A30" s="49" t="s">
        <v>57</v>
      </c>
      <c r="B30" s="7"/>
      <c r="C30" s="7"/>
      <c r="D30" s="40"/>
      <c r="E30" s="40"/>
      <c r="F30" s="40">
        <f>SUM(F27:F29)</f>
        <v>5385</v>
      </c>
      <c r="G30" s="40"/>
      <c r="H30" s="40">
        <f>SUM(H27:H29)</f>
        <v>13809</v>
      </c>
      <c r="I30" s="40"/>
      <c r="J30" s="40">
        <f>SUM(J26:J29)</f>
        <v>8948</v>
      </c>
      <c r="K30" s="40"/>
      <c r="L30" s="40">
        <f t="shared" si="1"/>
        <v>28142</v>
      </c>
      <c r="M30" s="67"/>
    </row>
    <row r="31" spans="1:13" s="43" customFormat="1" ht="22.5" customHeight="1">
      <c r="A31" s="49" t="s">
        <v>47</v>
      </c>
      <c r="B31" s="50" t="s">
        <v>70</v>
      </c>
      <c r="C31" s="55"/>
      <c r="D31" s="55"/>
      <c r="E31" s="55"/>
      <c r="F31" s="55"/>
      <c r="G31" s="55"/>
      <c r="H31" s="55"/>
      <c r="I31" s="55"/>
      <c r="J31" s="55"/>
      <c r="K31" s="55"/>
      <c r="L31" s="40"/>
      <c r="M31" s="68"/>
    </row>
    <row r="32" spans="1:13" s="2" customFormat="1" ht="22.5" customHeight="1">
      <c r="A32" s="49" t="s">
        <v>71</v>
      </c>
      <c r="B32" s="7" t="s">
        <v>72</v>
      </c>
      <c r="C32" s="40">
        <v>1</v>
      </c>
      <c r="D32" s="7" t="s">
        <v>50</v>
      </c>
      <c r="E32" s="50"/>
      <c r="F32" s="51"/>
      <c r="G32" s="57">
        <v>38257000</v>
      </c>
      <c r="H32" s="50" t="s">
        <v>80</v>
      </c>
      <c r="I32" s="50"/>
      <c r="J32" s="40">
        <f>INT(G32*2533/10000000)</f>
        <v>9690</v>
      </c>
      <c r="K32" s="40"/>
      <c r="L32" s="40">
        <f t="shared" si="1"/>
        <v>9690</v>
      </c>
      <c r="M32" s="67"/>
    </row>
    <row r="33" spans="1:13" s="2" customFormat="1" ht="22.5" customHeight="1">
      <c r="A33" s="49" t="s">
        <v>59</v>
      </c>
      <c r="B33" s="7"/>
      <c r="C33" s="79">
        <v>10.2</v>
      </c>
      <c r="D33" s="7" t="s">
        <v>53</v>
      </c>
      <c r="E33" s="53">
        <f>'환율,유류'!B6</f>
        <v>1151</v>
      </c>
      <c r="F33" s="40">
        <f>INT(E33*C33)</f>
        <v>11740</v>
      </c>
      <c r="G33" s="40"/>
      <c r="H33" s="40"/>
      <c r="I33" s="40"/>
      <c r="J33" s="40"/>
      <c r="K33" s="40"/>
      <c r="L33" s="40">
        <f t="shared" si="1"/>
        <v>11740</v>
      </c>
      <c r="M33" s="67"/>
    </row>
    <row r="34" spans="1:13" s="2" customFormat="1" ht="22.5" customHeight="1">
      <c r="A34" s="49" t="s">
        <v>54</v>
      </c>
      <c r="B34" s="7" t="s">
        <v>55</v>
      </c>
      <c r="C34" s="40">
        <v>33</v>
      </c>
      <c r="D34" s="7" t="s">
        <v>9</v>
      </c>
      <c r="E34" s="40">
        <f>F33</f>
        <v>11740</v>
      </c>
      <c r="F34" s="40">
        <f>INT(E34*0.33)</f>
        <v>3874</v>
      </c>
      <c r="G34" s="40"/>
      <c r="H34" s="40"/>
      <c r="I34" s="40"/>
      <c r="J34" s="40"/>
      <c r="K34" s="40"/>
      <c r="L34" s="40">
        <f t="shared" si="1"/>
        <v>3874</v>
      </c>
      <c r="M34" s="67"/>
    </row>
    <row r="35" spans="1:13" s="2" customFormat="1" ht="22.5" customHeight="1">
      <c r="A35" s="49" t="s">
        <v>69</v>
      </c>
      <c r="B35" s="7"/>
      <c r="C35" s="40">
        <v>1</v>
      </c>
      <c r="D35" s="7" t="s">
        <v>8</v>
      </c>
      <c r="E35" s="40"/>
      <c r="F35" s="40"/>
      <c r="G35" s="40">
        <f>인건비!C12</f>
        <v>13809</v>
      </c>
      <c r="H35" s="40">
        <f>INT(G35*C35)</f>
        <v>13809</v>
      </c>
      <c r="I35" s="40"/>
      <c r="J35" s="40"/>
      <c r="K35" s="40"/>
      <c r="L35" s="40">
        <f t="shared" si="1"/>
        <v>13809</v>
      </c>
      <c r="M35" s="67"/>
    </row>
    <row r="36" spans="1:13" s="2" customFormat="1" ht="22.5" customHeight="1">
      <c r="A36" s="49" t="s">
        <v>57</v>
      </c>
      <c r="B36" s="7"/>
      <c r="C36" s="7"/>
      <c r="D36" s="50"/>
      <c r="E36" s="40"/>
      <c r="F36" s="40">
        <f>SUM(F33:F35)</f>
        <v>15614</v>
      </c>
      <c r="G36" s="40"/>
      <c r="H36" s="40">
        <f>SUM(H33:H35)</f>
        <v>13809</v>
      </c>
      <c r="I36" s="40"/>
      <c r="J36" s="40">
        <f>SUM(J32:J35)</f>
        <v>9690</v>
      </c>
      <c r="K36" s="40"/>
      <c r="L36" s="40">
        <f t="shared" si="1"/>
        <v>39113</v>
      </c>
      <c r="M36" s="67"/>
    </row>
    <row r="37" spans="1:13" s="43" customFormat="1" ht="22.5" customHeight="1">
      <c r="A37" s="49" t="s">
        <v>47</v>
      </c>
      <c r="B37" s="50" t="s">
        <v>81</v>
      </c>
      <c r="C37" s="55"/>
      <c r="D37" s="55"/>
      <c r="E37" s="55"/>
      <c r="F37" s="55"/>
      <c r="G37" s="55"/>
      <c r="H37" s="55"/>
      <c r="I37" s="55"/>
      <c r="J37" s="55"/>
      <c r="K37" s="55"/>
      <c r="L37" s="40"/>
      <c r="M37" s="68"/>
    </row>
    <row r="38" spans="1:13" s="2" customFormat="1" ht="22.5" customHeight="1">
      <c r="A38" s="49" t="s">
        <v>73</v>
      </c>
      <c r="B38" s="7" t="s">
        <v>74</v>
      </c>
      <c r="C38" s="8">
        <v>1</v>
      </c>
      <c r="D38" s="8" t="s">
        <v>95</v>
      </c>
      <c r="E38" s="50"/>
      <c r="F38" s="51" t="s">
        <v>75</v>
      </c>
      <c r="G38" s="52">
        <f>'환율,유류'!B2</f>
        <v>1008</v>
      </c>
      <c r="H38" s="50" t="s">
        <v>82</v>
      </c>
      <c r="I38" s="50"/>
      <c r="J38" s="40">
        <f>INT(43591*G38*4677/10000000)</f>
        <v>20550</v>
      </c>
      <c r="K38" s="40"/>
      <c r="L38" s="40">
        <f>SUM(F38,H38,J38)</f>
        <v>20550</v>
      </c>
      <c r="M38" s="67"/>
    </row>
    <row r="39" spans="1:13" s="2" customFormat="1" ht="22.5" customHeight="1">
      <c r="A39" s="118" t="s">
        <v>57</v>
      </c>
      <c r="B39" s="119"/>
      <c r="C39" s="119"/>
      <c r="D39" s="120"/>
      <c r="E39" s="120"/>
      <c r="F39" s="120"/>
      <c r="G39" s="120"/>
      <c r="H39" s="120"/>
      <c r="I39" s="120"/>
      <c r="J39" s="121">
        <f>SUM(J38)</f>
        <v>20550</v>
      </c>
      <c r="K39" s="121"/>
      <c r="L39" s="121">
        <f>SUM(F39,H39,J39)</f>
        <v>20550</v>
      </c>
      <c r="M39" s="67"/>
    </row>
    <row r="40" spans="1:13" s="2" customFormat="1" ht="22.5" customHeight="1">
      <c r="A40" s="49" t="s">
        <v>47</v>
      </c>
      <c r="B40" s="50" t="s">
        <v>83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67"/>
    </row>
    <row r="41" spans="1:13" s="2" customFormat="1" ht="22.5" customHeight="1">
      <c r="A41" s="49" t="s">
        <v>84</v>
      </c>
      <c r="B41" s="7" t="s">
        <v>86</v>
      </c>
      <c r="C41" s="8">
        <v>1</v>
      </c>
      <c r="D41" s="8" t="s">
        <v>95</v>
      </c>
      <c r="E41" s="50"/>
      <c r="F41" s="61" t="s">
        <v>164</v>
      </c>
      <c r="G41" s="79">
        <f>'환율,유류'!B2</f>
        <v>1008</v>
      </c>
      <c r="H41" s="50" t="s">
        <v>87</v>
      </c>
      <c r="I41" s="50"/>
      <c r="J41" s="40">
        <f>INT(10918*G41*4677/10000000)</f>
        <v>5147</v>
      </c>
      <c r="K41" s="40"/>
      <c r="L41" s="40">
        <f>J41</f>
        <v>5147</v>
      </c>
      <c r="M41" s="67"/>
    </row>
    <row r="42" spans="1:13" s="2" customFormat="1" ht="22.5" customHeight="1">
      <c r="A42" s="49" t="s">
        <v>85</v>
      </c>
      <c r="B42" s="7"/>
      <c r="C42" s="7"/>
      <c r="D42" s="52"/>
      <c r="E42" s="53"/>
      <c r="F42" s="40"/>
      <c r="G42" s="40"/>
      <c r="H42" s="40"/>
      <c r="I42" s="40"/>
      <c r="J42" s="40">
        <f>J41</f>
        <v>5147</v>
      </c>
      <c r="K42" s="40"/>
      <c r="L42" s="40">
        <f>SUM(F42,H42,J42)</f>
        <v>5147</v>
      </c>
      <c r="M42" s="67"/>
    </row>
    <row r="43" spans="1:13" s="43" customFormat="1" ht="22.5" customHeight="1">
      <c r="A43" s="49"/>
      <c r="B43" s="50"/>
      <c r="C43" s="55"/>
      <c r="D43" s="55"/>
      <c r="E43" s="55"/>
      <c r="F43" s="55"/>
      <c r="G43" s="55"/>
      <c r="H43" s="55"/>
      <c r="I43" s="55"/>
      <c r="J43" s="55"/>
      <c r="K43" s="55"/>
      <c r="L43" s="40"/>
      <c r="M43" s="68"/>
    </row>
    <row r="44" spans="1:13" s="2" customFormat="1" ht="22.5" customHeight="1">
      <c r="A44" s="49"/>
      <c r="B44" s="7"/>
      <c r="C44" s="8"/>
      <c r="D44" s="8"/>
      <c r="E44" s="50"/>
      <c r="F44" s="51"/>
      <c r="G44" s="52"/>
      <c r="H44" s="50"/>
      <c r="I44" s="50"/>
      <c r="J44" s="40"/>
      <c r="K44" s="40"/>
      <c r="L44" s="40"/>
      <c r="M44" s="67"/>
    </row>
    <row r="45" spans="1:13" s="2" customFormat="1" ht="22.5" customHeight="1">
      <c r="A45" s="58"/>
      <c r="B45" s="59"/>
      <c r="C45" s="59"/>
      <c r="D45" s="60"/>
      <c r="E45" s="60"/>
      <c r="F45" s="60"/>
      <c r="G45" s="60"/>
      <c r="H45" s="60"/>
      <c r="I45" s="60"/>
      <c r="J45" s="41"/>
      <c r="K45" s="41"/>
      <c r="L45" s="41"/>
      <c r="M45" s="69"/>
    </row>
    <row r="47" spans="1:13" s="43" customFormat="1" ht="22.5" customHeight="1">
      <c r="A47" s="63" t="s">
        <v>47</v>
      </c>
      <c r="B47" s="64" t="s">
        <v>181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2"/>
      <c r="M47" s="66"/>
    </row>
    <row r="48" spans="1:13" s="2" customFormat="1" ht="22.5" customHeight="1">
      <c r="A48" s="49" t="s">
        <v>165</v>
      </c>
      <c r="B48" s="7" t="s">
        <v>166</v>
      </c>
      <c r="C48" s="40">
        <v>1</v>
      </c>
      <c r="D48" s="7" t="s">
        <v>167</v>
      </c>
      <c r="E48" s="50"/>
      <c r="F48" s="61">
        <v>63153000</v>
      </c>
      <c r="G48" s="52" t="s">
        <v>168</v>
      </c>
      <c r="H48" s="50"/>
      <c r="I48" s="50"/>
      <c r="J48" s="40">
        <f>INT(F48*1898/10000000)</f>
        <v>11986</v>
      </c>
      <c r="K48" s="40"/>
      <c r="L48" s="123">
        <f>SUM(J48)</f>
        <v>11986</v>
      </c>
      <c r="M48" s="67"/>
    </row>
    <row r="49" spans="1:13" s="2" customFormat="1" ht="22.5" customHeight="1">
      <c r="A49" s="49" t="s">
        <v>59</v>
      </c>
      <c r="B49" s="7"/>
      <c r="C49" s="52">
        <v>9.5</v>
      </c>
      <c r="D49" s="7" t="s">
        <v>53</v>
      </c>
      <c r="E49" s="53">
        <f>'환율,유류'!B6</f>
        <v>1151</v>
      </c>
      <c r="F49" s="40">
        <f>INT(C49*E49)</f>
        <v>10934</v>
      </c>
      <c r="G49" s="50"/>
      <c r="H49" s="40"/>
      <c r="I49" s="50"/>
      <c r="J49" s="40"/>
      <c r="K49" s="40"/>
      <c r="L49" s="155">
        <f>SUM(F49,H49,J49)</f>
        <v>10934</v>
      </c>
      <c r="M49" s="67"/>
    </row>
    <row r="50" spans="1:13" s="2" customFormat="1" ht="22.5" customHeight="1">
      <c r="A50" s="49" t="s">
        <v>54</v>
      </c>
      <c r="B50" s="7" t="s">
        <v>55</v>
      </c>
      <c r="C50" s="40">
        <v>73</v>
      </c>
      <c r="D50" s="7" t="s">
        <v>9</v>
      </c>
      <c r="E50" s="40">
        <f>(F49)</f>
        <v>10934</v>
      </c>
      <c r="F50" s="40">
        <f>INT(E50*0.73)</f>
        <v>7981</v>
      </c>
      <c r="G50" s="50"/>
      <c r="H50" s="40"/>
      <c r="I50" s="50"/>
      <c r="J50" s="40"/>
      <c r="K50" s="40"/>
      <c r="L50" s="155">
        <f aca="true" t="shared" si="2" ref="L50:L63">SUM(F50,H50,J50)</f>
        <v>7981</v>
      </c>
      <c r="M50" s="67"/>
    </row>
    <row r="51" spans="1:13" s="2" customFormat="1" ht="22.5" customHeight="1">
      <c r="A51" s="49" t="s">
        <v>60</v>
      </c>
      <c r="B51" s="7"/>
      <c r="C51" s="40">
        <v>1</v>
      </c>
      <c r="D51" s="7" t="s">
        <v>8</v>
      </c>
      <c r="E51" s="50"/>
      <c r="F51" s="40"/>
      <c r="G51" s="40">
        <f>인건비!C10</f>
        <v>16240</v>
      </c>
      <c r="H51" s="40">
        <f>C51*G51</f>
        <v>16240</v>
      </c>
      <c r="I51" s="50"/>
      <c r="J51" s="40"/>
      <c r="K51" s="40"/>
      <c r="L51" s="155">
        <f t="shared" si="2"/>
        <v>16240</v>
      </c>
      <c r="M51" s="67"/>
    </row>
    <row r="52" spans="1:13" s="2" customFormat="1" ht="22.5" customHeight="1">
      <c r="A52" s="49" t="s">
        <v>169</v>
      </c>
      <c r="B52" s="7"/>
      <c r="C52" s="40">
        <v>1</v>
      </c>
      <c r="D52" s="7" t="s">
        <v>8</v>
      </c>
      <c r="E52" s="50"/>
      <c r="F52" s="40"/>
      <c r="G52" s="40">
        <f>인건비!C14</f>
        <v>10985</v>
      </c>
      <c r="H52" s="40">
        <f>C52*G52</f>
        <v>10985</v>
      </c>
      <c r="I52" s="50"/>
      <c r="J52" s="40"/>
      <c r="K52" s="40"/>
      <c r="L52" s="155">
        <f t="shared" si="2"/>
        <v>10985</v>
      </c>
      <c r="M52" s="67"/>
    </row>
    <row r="53" spans="1:13" s="43" customFormat="1" ht="22.5" customHeight="1">
      <c r="A53" s="49" t="s">
        <v>170</v>
      </c>
      <c r="B53" s="7"/>
      <c r="C53" s="40">
        <v>1</v>
      </c>
      <c r="D53" s="7" t="s">
        <v>8</v>
      </c>
      <c r="E53" s="50"/>
      <c r="F53" s="40"/>
      <c r="G53" s="40">
        <f>인건비!C11</f>
        <v>16521</v>
      </c>
      <c r="H53" s="40">
        <f>C53*G53</f>
        <v>16521</v>
      </c>
      <c r="I53" s="50"/>
      <c r="J53" s="40"/>
      <c r="K53" s="40"/>
      <c r="L53" s="155">
        <f t="shared" si="2"/>
        <v>16521</v>
      </c>
      <c r="M53" s="68"/>
    </row>
    <row r="54" spans="1:13" s="2" customFormat="1" ht="22.5" customHeight="1">
      <c r="A54" s="49" t="s">
        <v>57</v>
      </c>
      <c r="B54" s="50"/>
      <c r="C54" s="50"/>
      <c r="D54" s="50"/>
      <c r="E54" s="50"/>
      <c r="F54" s="40">
        <f>SUM(F49:F53)</f>
        <v>18915</v>
      </c>
      <c r="G54" s="50"/>
      <c r="H54" s="40">
        <f>SUM(H49:H53)</f>
        <v>43746</v>
      </c>
      <c r="I54" s="50"/>
      <c r="J54" s="40">
        <f>SUM(J48:J53)</f>
        <v>11986</v>
      </c>
      <c r="K54" s="40"/>
      <c r="L54" s="155">
        <f t="shared" si="2"/>
        <v>74647</v>
      </c>
      <c r="M54" s="67"/>
    </row>
    <row r="55" spans="1:13" s="2" customFormat="1" ht="22.5" customHeight="1">
      <c r="A55" s="49" t="s">
        <v>47</v>
      </c>
      <c r="B55" s="50" t="s">
        <v>182</v>
      </c>
      <c r="C55" s="54"/>
      <c r="D55" s="54"/>
      <c r="E55" s="54"/>
      <c r="F55" s="54"/>
      <c r="G55" s="54"/>
      <c r="H55" s="54"/>
      <c r="I55" s="54"/>
      <c r="J55" s="54"/>
      <c r="K55" s="54"/>
      <c r="L55" s="155"/>
      <c r="M55" s="67"/>
    </row>
    <row r="56" spans="1:13" s="2" customFormat="1" ht="22.5" customHeight="1">
      <c r="A56" s="49" t="s">
        <v>171</v>
      </c>
      <c r="B56" s="7" t="s">
        <v>180</v>
      </c>
      <c r="C56" s="40">
        <v>1</v>
      </c>
      <c r="D56" s="8" t="s">
        <v>183</v>
      </c>
      <c r="E56" s="50"/>
      <c r="F56" s="51" t="s">
        <v>173</v>
      </c>
      <c r="G56" s="52">
        <f>'환율,유류'!B2</f>
        <v>1008</v>
      </c>
      <c r="H56" s="50" t="s">
        <v>174</v>
      </c>
      <c r="I56" s="50"/>
      <c r="J56" s="40">
        <f>INT(3878*G56*2875/10000000)</f>
        <v>1123</v>
      </c>
      <c r="K56" s="40"/>
      <c r="L56" s="155">
        <f t="shared" si="2"/>
        <v>1123</v>
      </c>
      <c r="M56" s="67"/>
    </row>
    <row r="57" spans="1:13" s="2" customFormat="1" ht="22.5" customHeight="1">
      <c r="A57" s="49" t="s">
        <v>57</v>
      </c>
      <c r="B57" s="50"/>
      <c r="C57" s="50"/>
      <c r="D57" s="50"/>
      <c r="E57" s="50"/>
      <c r="F57" s="50"/>
      <c r="G57" s="50"/>
      <c r="H57" s="50"/>
      <c r="I57" s="50"/>
      <c r="J57" s="40">
        <f>SUM(J56)</f>
        <v>1123</v>
      </c>
      <c r="K57" s="40"/>
      <c r="L57" s="155">
        <f t="shared" si="2"/>
        <v>1123</v>
      </c>
      <c r="M57" s="67"/>
    </row>
    <row r="58" spans="1:13" s="2" customFormat="1" ht="22.5" customHeight="1">
      <c r="A58" s="49" t="s">
        <v>47</v>
      </c>
      <c r="B58" s="50" t="s">
        <v>175</v>
      </c>
      <c r="C58" s="54"/>
      <c r="D58" s="54"/>
      <c r="E58" s="54"/>
      <c r="F58" s="54"/>
      <c r="G58" s="54"/>
      <c r="H58" s="54"/>
      <c r="I58" s="54"/>
      <c r="J58" s="54"/>
      <c r="K58" s="54"/>
      <c r="L58" s="155"/>
      <c r="M58" s="67"/>
    </row>
    <row r="59" spans="1:13" s="43" customFormat="1" ht="22.5" customHeight="1">
      <c r="A59" s="49" t="s">
        <v>176</v>
      </c>
      <c r="B59" s="7" t="s">
        <v>177</v>
      </c>
      <c r="C59" s="40">
        <v>1</v>
      </c>
      <c r="D59" s="7" t="s">
        <v>50</v>
      </c>
      <c r="E59" s="50"/>
      <c r="F59" s="51" t="s">
        <v>178</v>
      </c>
      <c r="G59" s="52">
        <f>'환율,유류'!B2</f>
        <v>1008</v>
      </c>
      <c r="H59" s="50" t="s">
        <v>179</v>
      </c>
      <c r="I59" s="50"/>
      <c r="J59" s="40">
        <f>INT(1046*G59*4296/10000000)</f>
        <v>452</v>
      </c>
      <c r="K59" s="40"/>
      <c r="L59" s="155">
        <f t="shared" si="2"/>
        <v>452</v>
      </c>
      <c r="M59" s="68"/>
    </row>
    <row r="60" spans="1:13" s="2" customFormat="1" ht="22.5" customHeight="1">
      <c r="A60" s="49" t="s">
        <v>52</v>
      </c>
      <c r="B60" s="7"/>
      <c r="C60" s="57">
        <v>1</v>
      </c>
      <c r="D60" s="7" t="s">
        <v>53</v>
      </c>
      <c r="E60" s="53">
        <f>'환율,유류'!B4</f>
        <v>1640</v>
      </c>
      <c r="F60" s="40">
        <f>INT(C60*E60)</f>
        <v>1640</v>
      </c>
      <c r="G60" s="50"/>
      <c r="H60" s="40"/>
      <c r="I60" s="50"/>
      <c r="J60" s="40"/>
      <c r="K60" s="40"/>
      <c r="L60" s="155">
        <f t="shared" si="2"/>
        <v>1640</v>
      </c>
      <c r="M60" s="67"/>
    </row>
    <row r="61" spans="1:13" s="2" customFormat="1" ht="22.5" customHeight="1">
      <c r="A61" s="49" t="s">
        <v>54</v>
      </c>
      <c r="B61" s="7" t="s">
        <v>55</v>
      </c>
      <c r="C61" s="40">
        <v>20</v>
      </c>
      <c r="D61" s="7" t="s">
        <v>9</v>
      </c>
      <c r="E61" s="57">
        <f>(F60)</f>
        <v>1640</v>
      </c>
      <c r="F61" s="40">
        <f>INT(E61*0.2)</f>
        <v>328</v>
      </c>
      <c r="G61" s="50"/>
      <c r="H61" s="40"/>
      <c r="I61" s="50"/>
      <c r="J61" s="40"/>
      <c r="K61" s="40"/>
      <c r="L61" s="155">
        <f t="shared" si="2"/>
        <v>328</v>
      </c>
      <c r="M61" s="67"/>
    </row>
    <row r="62" spans="1:13" s="2" customFormat="1" ht="22.5" customHeight="1">
      <c r="A62" s="49" t="s">
        <v>56</v>
      </c>
      <c r="B62" s="7"/>
      <c r="C62" s="40">
        <v>1</v>
      </c>
      <c r="D62" s="7" t="s">
        <v>8</v>
      </c>
      <c r="E62" s="53"/>
      <c r="F62" s="40"/>
      <c r="G62" s="40">
        <f>인건비!C13</f>
        <v>13172</v>
      </c>
      <c r="H62" s="40">
        <f>C62*G62</f>
        <v>13172</v>
      </c>
      <c r="I62" s="50"/>
      <c r="J62" s="40"/>
      <c r="K62" s="40"/>
      <c r="L62" s="155">
        <f t="shared" si="2"/>
        <v>13172</v>
      </c>
      <c r="M62" s="67"/>
    </row>
    <row r="63" spans="1:13" s="2" customFormat="1" ht="22.5" customHeight="1">
      <c r="A63" s="49" t="s">
        <v>57</v>
      </c>
      <c r="B63" s="50"/>
      <c r="C63" s="50"/>
      <c r="D63" s="7"/>
      <c r="E63" s="50"/>
      <c r="F63" s="40">
        <f>SUM(F60:F62)</f>
        <v>1968</v>
      </c>
      <c r="G63" s="50"/>
      <c r="H63" s="40">
        <f>SUM(H60:H62)</f>
        <v>13172</v>
      </c>
      <c r="I63" s="50"/>
      <c r="J63" s="40">
        <f>SUM(J59:J62)</f>
        <v>452</v>
      </c>
      <c r="K63" s="40"/>
      <c r="L63" s="155">
        <f t="shared" si="2"/>
        <v>15592</v>
      </c>
      <c r="M63" s="67"/>
    </row>
    <row r="64" spans="1:13" s="2" customFormat="1" ht="22.5" customHeight="1">
      <c r="A64" s="49"/>
      <c r="B64" s="7"/>
      <c r="C64" s="7"/>
      <c r="D64" s="7"/>
      <c r="E64" s="40"/>
      <c r="F64" s="40"/>
      <c r="G64" s="40"/>
      <c r="H64" s="40"/>
      <c r="I64" s="40"/>
      <c r="J64" s="40"/>
      <c r="K64" s="40"/>
      <c r="L64" s="123"/>
      <c r="M64" s="67"/>
    </row>
    <row r="65" spans="1:13" s="43" customFormat="1" ht="22.5" customHeight="1">
      <c r="A65" s="49"/>
      <c r="B65" s="50"/>
      <c r="C65" s="55"/>
      <c r="D65" s="7"/>
      <c r="E65" s="55"/>
      <c r="F65" s="55"/>
      <c r="G65" s="55"/>
      <c r="H65" s="55"/>
      <c r="I65" s="55"/>
      <c r="J65" s="55"/>
      <c r="K65" s="55"/>
      <c r="L65" s="40"/>
      <c r="M65" s="68"/>
    </row>
    <row r="66" spans="1:13" s="2" customFormat="1" ht="22.5" customHeight="1">
      <c r="A66" s="49"/>
      <c r="B66" s="7"/>
      <c r="C66" s="7"/>
      <c r="D66" s="7"/>
      <c r="E66" s="50"/>
      <c r="F66" s="51"/>
      <c r="G66" s="52"/>
      <c r="H66" s="50"/>
      <c r="I66" s="50"/>
      <c r="J66" s="40"/>
      <c r="K66" s="40"/>
      <c r="L66" s="40"/>
      <c r="M66" s="67"/>
    </row>
    <row r="67" spans="1:13" s="2" customFormat="1" ht="22.5" customHeight="1">
      <c r="A67" s="58"/>
      <c r="B67" s="59"/>
      <c r="C67" s="59"/>
      <c r="D67" s="60"/>
      <c r="E67" s="60"/>
      <c r="F67" s="60"/>
      <c r="G67" s="60"/>
      <c r="H67" s="60"/>
      <c r="I67" s="60"/>
      <c r="J67" s="41"/>
      <c r="K67" s="41"/>
      <c r="L67" s="41"/>
      <c r="M67" s="69"/>
    </row>
  </sheetData>
  <mergeCells count="7">
    <mergeCell ref="M1:M2"/>
    <mergeCell ref="F13:G13"/>
    <mergeCell ref="F19:G19"/>
    <mergeCell ref="A1:A2"/>
    <mergeCell ref="B1:B2"/>
    <mergeCell ref="C1:C2"/>
    <mergeCell ref="D1:D2"/>
  </mergeCells>
  <printOptions horizontalCentered="1" verticalCentered="1"/>
  <pageMargins left="0.36" right="0.5" top="0.35433070866141736" bottom="0.31496062992125984" header="0.2755905511811024" footer="0.236220472440944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9" sqref="H9"/>
    </sheetView>
  </sheetViews>
  <sheetFormatPr defaultColWidth="9.00390625" defaultRowHeight="13.5"/>
  <cols>
    <col min="1" max="1" width="15.25390625" style="0" customWidth="1"/>
    <col min="2" max="2" width="18.25390625" style="0" customWidth="1"/>
    <col min="3" max="3" width="6.50390625" style="0" bestFit="1" customWidth="1"/>
    <col min="4" max="4" width="16.125" style="0" bestFit="1" customWidth="1"/>
    <col min="5" max="5" width="22.75390625" style="0" bestFit="1" customWidth="1"/>
  </cols>
  <sheetData>
    <row r="1" spans="1:5" s="36" customFormat="1" ht="18" customHeight="1">
      <c r="A1" s="34"/>
      <c r="B1" s="34"/>
      <c r="C1" s="34"/>
      <c r="D1" s="35"/>
      <c r="E1" s="34"/>
    </row>
    <row r="2" spans="1:5" s="36" customFormat="1" ht="28.5" customHeight="1">
      <c r="A2" s="161" t="s">
        <v>288</v>
      </c>
      <c r="B2" s="37"/>
      <c r="C2" s="37"/>
      <c r="D2" s="38"/>
      <c r="E2" s="37"/>
    </row>
    <row r="3" spans="1:5" s="36" customFormat="1" ht="23.25" customHeight="1">
      <c r="A3" s="39"/>
      <c r="B3" s="34"/>
      <c r="C3" s="34"/>
      <c r="D3" s="38"/>
      <c r="E3" s="34"/>
    </row>
    <row r="4" spans="1:5" s="36" customFormat="1" ht="18" customHeight="1">
      <c r="A4" s="34"/>
      <c r="B4" s="34"/>
      <c r="C4" s="34"/>
      <c r="D4" s="1"/>
      <c r="E4" s="160" t="s">
        <v>300</v>
      </c>
    </row>
    <row r="5" spans="1:5" s="36" customFormat="1" ht="30.75" customHeight="1" thickBot="1">
      <c r="A5" s="114" t="s">
        <v>39</v>
      </c>
      <c r="B5" s="115" t="s">
        <v>40</v>
      </c>
      <c r="C5" s="115" t="s">
        <v>41</v>
      </c>
      <c r="D5" s="116" t="s">
        <v>159</v>
      </c>
      <c r="E5" s="117" t="s">
        <v>42</v>
      </c>
    </row>
    <row r="6" spans="1:5" s="36" customFormat="1" ht="39" customHeight="1" thickTop="1">
      <c r="A6" s="110" t="s">
        <v>139</v>
      </c>
      <c r="B6" s="111" t="s">
        <v>140</v>
      </c>
      <c r="C6" s="111" t="s">
        <v>141</v>
      </c>
      <c r="D6" s="112">
        <v>20000</v>
      </c>
      <c r="E6" s="113" t="s">
        <v>292</v>
      </c>
    </row>
    <row r="7" spans="1:5" s="36" customFormat="1" ht="39" customHeight="1">
      <c r="A7" s="103" t="s">
        <v>142</v>
      </c>
      <c r="B7" s="104" t="s">
        <v>280</v>
      </c>
      <c r="C7" s="104" t="s">
        <v>45</v>
      </c>
      <c r="D7" s="159">
        <v>4000</v>
      </c>
      <c r="E7" s="102" t="s">
        <v>285</v>
      </c>
    </row>
    <row r="8" spans="1:5" s="36" customFormat="1" ht="39" customHeight="1">
      <c r="A8" s="103" t="s">
        <v>143</v>
      </c>
      <c r="B8" s="104" t="s">
        <v>294</v>
      </c>
      <c r="C8" s="104" t="s">
        <v>45</v>
      </c>
      <c r="D8" s="105">
        <v>13000</v>
      </c>
      <c r="E8" s="102" t="s">
        <v>293</v>
      </c>
    </row>
    <row r="9" spans="1:5" s="36" customFormat="1" ht="39" customHeight="1">
      <c r="A9" s="103" t="s">
        <v>144</v>
      </c>
      <c r="B9" s="104" t="s">
        <v>286</v>
      </c>
      <c r="C9" s="104" t="s">
        <v>45</v>
      </c>
      <c r="D9" s="105">
        <v>8000</v>
      </c>
      <c r="E9" s="102" t="s">
        <v>296</v>
      </c>
    </row>
    <row r="10" spans="1:5" s="36" customFormat="1" ht="39" customHeight="1">
      <c r="A10" s="103" t="s">
        <v>281</v>
      </c>
      <c r="B10" s="104" t="s">
        <v>282</v>
      </c>
      <c r="C10" s="111" t="s">
        <v>141</v>
      </c>
      <c r="D10" s="105">
        <v>35000</v>
      </c>
      <c r="E10" s="102" t="s">
        <v>295</v>
      </c>
    </row>
    <row r="11" spans="1:5" s="36" customFormat="1" ht="39" customHeight="1">
      <c r="A11" s="103" t="s">
        <v>145</v>
      </c>
      <c r="B11" s="104" t="s">
        <v>46</v>
      </c>
      <c r="C11" s="104" t="s">
        <v>45</v>
      </c>
      <c r="D11" s="105">
        <v>4000</v>
      </c>
      <c r="E11" s="102" t="s">
        <v>299</v>
      </c>
    </row>
    <row r="12" spans="1:5" s="36" customFormat="1" ht="39" customHeight="1">
      <c r="A12" s="103" t="s">
        <v>146</v>
      </c>
      <c r="B12" s="104" t="s">
        <v>147</v>
      </c>
      <c r="C12" s="104" t="s">
        <v>148</v>
      </c>
      <c r="D12" s="159">
        <v>8800</v>
      </c>
      <c r="E12" s="102" t="s">
        <v>287</v>
      </c>
    </row>
    <row r="13" spans="1:5" s="36" customFormat="1" ht="39" customHeight="1">
      <c r="A13" s="103" t="s">
        <v>149</v>
      </c>
      <c r="B13" s="104" t="s">
        <v>150</v>
      </c>
      <c r="C13" s="104" t="s">
        <v>44</v>
      </c>
      <c r="D13" s="105">
        <v>2600</v>
      </c>
      <c r="E13" s="102" t="s">
        <v>289</v>
      </c>
    </row>
    <row r="14" spans="1:5" s="36" customFormat="1" ht="39" customHeight="1">
      <c r="A14" s="103" t="s">
        <v>151</v>
      </c>
      <c r="B14" s="104" t="s">
        <v>152</v>
      </c>
      <c r="C14" s="104" t="s">
        <v>43</v>
      </c>
      <c r="D14" s="159">
        <v>960</v>
      </c>
      <c r="E14" s="102" t="s">
        <v>287</v>
      </c>
    </row>
    <row r="15" spans="1:5" s="36" customFormat="1" ht="39" customHeight="1">
      <c r="A15" s="103" t="s">
        <v>151</v>
      </c>
      <c r="B15" s="104" t="s">
        <v>153</v>
      </c>
      <c r="C15" s="104" t="s">
        <v>43</v>
      </c>
      <c r="D15" s="159">
        <v>4200</v>
      </c>
      <c r="E15" s="102" t="s">
        <v>287</v>
      </c>
    </row>
    <row r="16" spans="1:5" s="36" customFormat="1" ht="39" customHeight="1">
      <c r="A16" s="103" t="s">
        <v>154</v>
      </c>
      <c r="B16" s="104" t="s">
        <v>155</v>
      </c>
      <c r="C16" s="104" t="s">
        <v>148</v>
      </c>
      <c r="D16" s="105">
        <v>1500</v>
      </c>
      <c r="E16" s="102" t="s">
        <v>297</v>
      </c>
    </row>
    <row r="17" spans="1:5" s="36" customFormat="1" ht="39" customHeight="1">
      <c r="A17" s="103" t="s">
        <v>156</v>
      </c>
      <c r="B17" s="104" t="s">
        <v>150</v>
      </c>
      <c r="C17" s="104" t="s">
        <v>44</v>
      </c>
      <c r="D17" s="159">
        <v>1675</v>
      </c>
      <c r="E17" s="102" t="s">
        <v>287</v>
      </c>
    </row>
    <row r="18" spans="1:5" s="36" customFormat="1" ht="39" customHeight="1">
      <c r="A18" s="106" t="s">
        <v>157</v>
      </c>
      <c r="B18" s="107" t="s">
        <v>158</v>
      </c>
      <c r="C18" s="107" t="s">
        <v>44</v>
      </c>
      <c r="D18" s="108">
        <v>24100</v>
      </c>
      <c r="E18" s="109" t="s">
        <v>298</v>
      </c>
    </row>
  </sheetData>
  <printOptions horizontalCentered="1" verticalCentered="1"/>
  <pageMargins left="0.7480314960629921" right="0.7480314960629921" top="0.6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5"/>
  <sheetViews>
    <sheetView zoomScaleSheetLayoutView="100" workbookViewId="0" topLeftCell="A9">
      <selection activeCell="A36" sqref="A36"/>
    </sheetView>
  </sheetViews>
  <sheetFormatPr defaultColWidth="9.00390625" defaultRowHeight="13.5"/>
  <cols>
    <col min="2" max="2" width="9.00390625" style="94" customWidth="1"/>
    <col min="3" max="3" width="13.00390625" style="94" bestFit="1" customWidth="1"/>
    <col min="4" max="4" width="10.875" style="94" customWidth="1"/>
    <col min="5" max="6" width="9.00390625" style="94" customWidth="1"/>
    <col min="7" max="7" width="9.125" style="94" bestFit="1" customWidth="1"/>
    <col min="8" max="8" width="9.875" style="94" customWidth="1"/>
    <col min="9" max="9" width="10.50390625" style="94" bestFit="1" customWidth="1"/>
    <col min="10" max="10" width="10.125" style="94" customWidth="1"/>
    <col min="11" max="11" width="2.50390625" style="94" bestFit="1" customWidth="1"/>
    <col min="12" max="12" width="10.75390625" style="94" bestFit="1" customWidth="1"/>
    <col min="13" max="13" width="9.00390625" style="94" customWidth="1"/>
  </cols>
  <sheetData>
    <row r="1" spans="1:13" s="4" customFormat="1" ht="18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4" customFormat="1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4" customFormat="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4" customFormat="1" ht="30.75" customHeight="1">
      <c r="A4" s="175" t="s">
        <v>137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s="4" customFormat="1" ht="1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s="4" customFormat="1" ht="18" customHeight="1">
      <c r="A6" s="176" t="s">
        <v>19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s="4" customFormat="1" ht="18" customHeight="1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"/>
    </row>
    <row r="8" spans="1:13" s="4" customFormat="1" ht="18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4" customFormat="1" ht="18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4" customFormat="1" ht="18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4" customFormat="1" ht="18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4" customFormat="1" ht="18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4" customFormat="1" ht="18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4" s="4" customFormat="1" ht="18" customHeight="1">
      <c r="A14" s="177" t="s">
        <v>301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3" s="4" customFormat="1" ht="18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s="4" customFormat="1" ht="18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4" customFormat="1" ht="18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4" customFormat="1" ht="18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s="4" customFormat="1" ht="1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4" customFormat="1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4" customFormat="1" ht="18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4" customFormat="1" ht="24.75" customHeight="1">
      <c r="A22" s="178" t="s">
        <v>20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1:13" s="4" customFormat="1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9" s="1" customFormat="1" ht="13.5">
      <c r="A24" s="80"/>
      <c r="B24" s="81"/>
      <c r="C24" s="81"/>
      <c r="D24" s="81"/>
      <c r="E24" s="82"/>
      <c r="F24" s="81"/>
      <c r="G24" s="81"/>
      <c r="H24" s="81"/>
      <c r="I24" s="81"/>
    </row>
    <row r="25" s="1" customFormat="1" ht="12">
      <c r="A25" s="77"/>
    </row>
    <row r="26" s="1" customFormat="1" ht="14.25" customHeight="1">
      <c r="A26" s="77"/>
    </row>
    <row r="27" s="1" customFormat="1" ht="12">
      <c r="A27" s="77"/>
    </row>
    <row r="28" spans="1:20" s="83" customFormat="1" ht="27" customHeight="1">
      <c r="A28" s="173" t="s">
        <v>138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31"/>
      <c r="R28" s="84"/>
      <c r="S28" s="84"/>
      <c r="T28" s="84"/>
    </row>
    <row r="29" spans="1:20" s="1" customFormat="1" ht="13.5" customHeight="1">
      <c r="A29" s="77"/>
      <c r="C29" s="85"/>
      <c r="D29" s="85"/>
      <c r="E29" s="85"/>
      <c r="F29" s="85"/>
      <c r="R29"/>
      <c r="S29"/>
      <c r="T29"/>
    </row>
    <row r="30" spans="1:20" s="87" customFormat="1" ht="21" customHeight="1">
      <c r="A30" s="174" t="s">
        <v>116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86"/>
      <c r="R30" s="88"/>
      <c r="S30" s="88"/>
      <c r="T30" s="88"/>
    </row>
    <row r="31" spans="1:18" s="1" customFormat="1" ht="13.5" customHeight="1">
      <c r="A31" s="89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/>
      <c r="O31"/>
      <c r="P31"/>
      <c r="Q31"/>
      <c r="R31"/>
    </row>
    <row r="32" spans="1:18" s="1" customFormat="1" ht="13.5" customHeight="1">
      <c r="A32" s="89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/>
      <c r="O32"/>
      <c r="P32"/>
      <c r="Q32"/>
      <c r="R32"/>
    </row>
    <row r="33" spans="1:18" s="1" customFormat="1" ht="13.5" customHeight="1">
      <c r="A33" s="89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/>
      <c r="O33"/>
      <c r="P33"/>
      <c r="Q33"/>
      <c r="R33"/>
    </row>
    <row r="34" spans="1:18" s="1" customFormat="1" ht="13.5" customHeight="1">
      <c r="A34" s="8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/>
      <c r="O34"/>
      <c r="P34"/>
      <c r="Q34"/>
      <c r="R34"/>
    </row>
    <row r="35" spans="1:13" s="80" customFormat="1" ht="13.5" customHeight="1">
      <c r="A35" s="80" t="s">
        <v>302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6" s="81" customFormat="1" ht="13.5" customHeight="1">
      <c r="A36" s="90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1"/>
      <c r="O36" s="91"/>
      <c r="P36" s="91"/>
    </row>
    <row r="37" spans="1:16" s="81" customFormat="1" ht="13.5" customHeight="1">
      <c r="A37" s="90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1"/>
      <c r="O37" s="91"/>
      <c r="P37" s="91"/>
    </row>
    <row r="38" spans="1:13" s="81" customFormat="1" ht="13.5" customHeight="1">
      <c r="A38" s="80" t="s">
        <v>118</v>
      </c>
      <c r="B38" s="94"/>
      <c r="C38" s="101">
        <f>'환율,유류'!B2</f>
        <v>1008</v>
      </c>
      <c r="D38" s="94" t="s">
        <v>125</v>
      </c>
      <c r="E38" s="96" t="str">
        <f>'환율,유류'!D2</f>
        <v>(2006. 01. 02 최종고시 매매기준율)</v>
      </c>
      <c r="F38" s="94"/>
      <c r="G38" s="94"/>
      <c r="H38" s="94"/>
      <c r="I38" s="94"/>
      <c r="J38" s="94"/>
      <c r="K38" s="94"/>
      <c r="L38" s="94"/>
      <c r="M38" s="94"/>
    </row>
    <row r="39" spans="1:16" s="81" customFormat="1" ht="13.5" customHeight="1">
      <c r="A39" s="90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1"/>
      <c r="O39" s="91"/>
      <c r="P39" s="91"/>
    </row>
    <row r="40" spans="1:16" s="81" customFormat="1" ht="13.5" customHeight="1">
      <c r="A40" s="90"/>
      <c r="B40" s="94" t="s">
        <v>88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1"/>
      <c r="O40" s="91"/>
      <c r="P40" s="91"/>
    </row>
    <row r="41" spans="1:13" s="81" customFormat="1" ht="15" customHeight="1">
      <c r="A41" s="80" t="s">
        <v>119</v>
      </c>
      <c r="B41" s="94"/>
      <c r="C41" s="94"/>
      <c r="D41" s="94" t="s">
        <v>120</v>
      </c>
      <c r="E41" s="94"/>
      <c r="F41" s="94" t="s">
        <v>123</v>
      </c>
      <c r="G41" s="97">
        <f>인건비!B10</f>
        <v>77953</v>
      </c>
      <c r="H41" s="98" t="s">
        <v>126</v>
      </c>
      <c r="I41" s="99" t="s">
        <v>127</v>
      </c>
      <c r="J41" s="98" t="s">
        <v>128</v>
      </c>
      <c r="K41" s="94" t="s">
        <v>129</v>
      </c>
      <c r="L41" s="100">
        <f>인건비!C10</f>
        <v>16240</v>
      </c>
      <c r="M41" s="97" t="s">
        <v>130</v>
      </c>
    </row>
    <row r="42" spans="1:15" s="81" customFormat="1" ht="15" customHeight="1">
      <c r="A42" s="80"/>
      <c r="B42" s="94"/>
      <c r="C42" s="94"/>
      <c r="D42" s="94" t="s">
        <v>131</v>
      </c>
      <c r="E42" s="94"/>
      <c r="F42" s="94" t="s">
        <v>123</v>
      </c>
      <c r="G42" s="97">
        <f>인건비!B12</f>
        <v>66286</v>
      </c>
      <c r="H42" s="98" t="s">
        <v>126</v>
      </c>
      <c r="I42" s="99" t="s">
        <v>127</v>
      </c>
      <c r="J42" s="98" t="s">
        <v>128</v>
      </c>
      <c r="K42" s="94" t="s">
        <v>129</v>
      </c>
      <c r="L42" s="100">
        <f>인건비!C12</f>
        <v>13809</v>
      </c>
      <c r="M42" s="97" t="s">
        <v>130</v>
      </c>
      <c r="N42" s="92"/>
      <c r="O42" s="91"/>
    </row>
    <row r="43" spans="1:18" s="81" customFormat="1" ht="15" customHeight="1">
      <c r="A43" s="80"/>
      <c r="B43" s="94"/>
      <c r="C43" s="94"/>
      <c r="D43" s="94" t="s">
        <v>132</v>
      </c>
      <c r="E43" s="94"/>
      <c r="F43" s="94" t="s">
        <v>123</v>
      </c>
      <c r="G43" s="97">
        <f>인건비!B13</f>
        <v>63226</v>
      </c>
      <c r="H43" s="98" t="s">
        <v>133</v>
      </c>
      <c r="I43" s="99" t="s">
        <v>124</v>
      </c>
      <c r="J43" s="98" t="s">
        <v>134</v>
      </c>
      <c r="K43" s="94" t="s">
        <v>129</v>
      </c>
      <c r="L43" s="100">
        <f>인건비!C13</f>
        <v>13172</v>
      </c>
      <c r="M43" s="97" t="s">
        <v>130</v>
      </c>
      <c r="P43" s="91"/>
      <c r="Q43" s="91"/>
      <c r="R43" s="91"/>
    </row>
    <row r="44" spans="1:13" s="81" customFormat="1" ht="15" customHeight="1">
      <c r="A44" s="80"/>
      <c r="B44" s="94"/>
      <c r="C44" s="94"/>
      <c r="D44" s="94" t="s">
        <v>135</v>
      </c>
      <c r="E44" s="94"/>
      <c r="F44" s="94" t="s">
        <v>123</v>
      </c>
      <c r="G44" s="97">
        <f>인건비!B14</f>
        <v>52731</v>
      </c>
      <c r="H44" s="98" t="s">
        <v>133</v>
      </c>
      <c r="I44" s="99" t="s">
        <v>124</v>
      </c>
      <c r="J44" s="98" t="s">
        <v>134</v>
      </c>
      <c r="K44" s="94" t="s">
        <v>129</v>
      </c>
      <c r="L44" s="100">
        <f>인건비!C14</f>
        <v>10985</v>
      </c>
      <c r="M44" s="97" t="s">
        <v>130</v>
      </c>
    </row>
    <row r="45" spans="1:15" s="81" customFormat="1" ht="15" customHeight="1">
      <c r="A45" s="80"/>
      <c r="B45" s="94"/>
      <c r="C45" s="94"/>
      <c r="D45" s="94" t="s">
        <v>136</v>
      </c>
      <c r="E45" s="94"/>
      <c r="F45" s="94" t="s">
        <v>123</v>
      </c>
      <c r="G45" s="97">
        <f>인건비!B11</f>
        <v>79304</v>
      </c>
      <c r="H45" s="98" t="s">
        <v>133</v>
      </c>
      <c r="I45" s="99" t="s">
        <v>124</v>
      </c>
      <c r="J45" s="98" t="s">
        <v>134</v>
      </c>
      <c r="K45" s="94" t="s">
        <v>129</v>
      </c>
      <c r="L45" s="100">
        <f>인건비!C11</f>
        <v>16521</v>
      </c>
      <c r="M45" s="97" t="s">
        <v>130</v>
      </c>
      <c r="O45" s="91"/>
    </row>
    <row r="46" spans="1:15" s="81" customFormat="1" ht="13.5" customHeight="1">
      <c r="A46" s="80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1"/>
      <c r="O46" s="91"/>
    </row>
    <row r="47" spans="1:15" s="81" customFormat="1" ht="13.5" customHeight="1">
      <c r="A47" s="80" t="s">
        <v>121</v>
      </c>
      <c r="B47" s="94"/>
      <c r="C47" s="94"/>
      <c r="D47" s="101">
        <f>'환율,유류'!B4</f>
        <v>1640</v>
      </c>
      <c r="E47" s="94" t="s">
        <v>117</v>
      </c>
      <c r="F47" s="94"/>
      <c r="G47" s="94"/>
      <c r="H47" s="94"/>
      <c r="I47" s="94"/>
      <c r="J47" s="94"/>
      <c r="K47" s="94"/>
      <c r="L47" s="94"/>
      <c r="M47" s="94"/>
      <c r="N47" s="91"/>
      <c r="O47" s="91"/>
    </row>
    <row r="48" spans="1:13" s="81" customFormat="1" ht="13.5" customHeight="1">
      <c r="A48" s="80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s="81" customFormat="1" ht="13.5" customHeight="1">
      <c r="A49" s="90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s="81" customFormat="1" ht="13.5" customHeight="1">
      <c r="A50" s="80" t="s">
        <v>122</v>
      </c>
      <c r="B50" s="94"/>
      <c r="C50" s="94"/>
      <c r="D50" s="101">
        <f>'환율,유류'!B6</f>
        <v>1151</v>
      </c>
      <c r="E50" s="94" t="s">
        <v>117</v>
      </c>
      <c r="F50" s="94"/>
      <c r="G50" s="94"/>
      <c r="H50" s="94"/>
      <c r="I50" s="94"/>
      <c r="J50" s="94"/>
      <c r="K50" s="94"/>
      <c r="L50" s="94"/>
      <c r="M50" s="94"/>
    </row>
    <row r="51" spans="1:13" s="81" customFormat="1" ht="13.5" customHeight="1">
      <c r="A51" s="80"/>
      <c r="B51" s="94"/>
      <c r="C51" s="94"/>
      <c r="D51" s="94"/>
      <c r="E51" s="94"/>
      <c r="F51" s="96"/>
      <c r="G51" s="94"/>
      <c r="H51" s="94"/>
      <c r="I51" s="94"/>
      <c r="J51" s="94"/>
      <c r="K51" s="94"/>
      <c r="L51" s="94"/>
      <c r="M51" s="94"/>
    </row>
    <row r="52" spans="1:37" s="3" customFormat="1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s="3" customFormat="1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="1" customFormat="1" ht="12">
      <c r="A54" s="77"/>
    </row>
    <row r="55" s="1" customFormat="1" ht="12">
      <c r="A55" s="77"/>
    </row>
  </sheetData>
  <mergeCells count="6">
    <mergeCell ref="A28:N28"/>
    <mergeCell ref="A30:N30"/>
    <mergeCell ref="A4:N4"/>
    <mergeCell ref="A6:N6"/>
    <mergeCell ref="A14:N14"/>
    <mergeCell ref="A22:N2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="89" zoomScaleNormal="89" workbookViewId="0" topLeftCell="A1">
      <selection activeCell="F5" sqref="F5"/>
    </sheetView>
  </sheetViews>
  <sheetFormatPr defaultColWidth="9.00390625" defaultRowHeight="13.5"/>
  <cols>
    <col min="1" max="1" width="19.375" style="1" customWidth="1"/>
    <col min="2" max="2" width="16.875" style="1" customWidth="1"/>
    <col min="3" max="3" width="7.875" style="1" bestFit="1" customWidth="1"/>
    <col min="4" max="4" width="6.875" style="1" customWidth="1"/>
    <col min="5" max="5" width="10.25390625" style="1" bestFit="1" customWidth="1"/>
    <col min="6" max="6" width="14.125" style="1" bestFit="1" customWidth="1"/>
    <col min="7" max="7" width="10.625" style="1" bestFit="1" customWidth="1"/>
    <col min="8" max="8" width="9.875" style="1" bestFit="1" customWidth="1"/>
    <col min="9" max="9" width="9.00390625" style="1" customWidth="1"/>
    <col min="10" max="10" width="8.75390625" style="1" bestFit="1" customWidth="1"/>
    <col min="11" max="11" width="8.50390625" style="1" bestFit="1" customWidth="1"/>
    <col min="12" max="12" width="9.875" style="42" bestFit="1" customWidth="1"/>
    <col min="13" max="13" width="6.75390625" style="1" bestFit="1" customWidth="1"/>
  </cols>
  <sheetData>
    <row r="1" spans="1:14" s="1" customFormat="1" ht="21.75" customHeight="1">
      <c r="A1" s="167" t="s">
        <v>62</v>
      </c>
      <c r="B1" s="169" t="s">
        <v>63</v>
      </c>
      <c r="C1" s="171" t="s">
        <v>96</v>
      </c>
      <c r="D1" s="169" t="s">
        <v>97</v>
      </c>
      <c r="E1" s="5" t="s">
        <v>0</v>
      </c>
      <c r="F1" s="5"/>
      <c r="G1" s="5" t="s">
        <v>1</v>
      </c>
      <c r="H1" s="5"/>
      <c r="I1" s="6" t="s">
        <v>2</v>
      </c>
      <c r="J1" s="5"/>
      <c r="K1" s="6" t="s">
        <v>3</v>
      </c>
      <c r="L1" s="6"/>
      <c r="M1" s="164" t="s">
        <v>64</v>
      </c>
      <c r="N1" s="2"/>
    </row>
    <row r="2" spans="1:14" s="1" customFormat="1" ht="21.75" customHeight="1" thickBot="1">
      <c r="A2" s="168"/>
      <c r="B2" s="170"/>
      <c r="C2" s="172"/>
      <c r="D2" s="170"/>
      <c r="E2" s="24" t="s">
        <v>4</v>
      </c>
      <c r="F2" s="24" t="s">
        <v>5</v>
      </c>
      <c r="G2" s="24" t="s">
        <v>4</v>
      </c>
      <c r="H2" s="25" t="s">
        <v>5</v>
      </c>
      <c r="I2" s="24" t="s">
        <v>4</v>
      </c>
      <c r="J2" s="25" t="s">
        <v>5</v>
      </c>
      <c r="K2" s="25" t="s">
        <v>4</v>
      </c>
      <c r="L2" s="25" t="s">
        <v>5</v>
      </c>
      <c r="M2" s="165"/>
      <c r="N2" s="2"/>
    </row>
    <row r="3" spans="1:13" s="4" customFormat="1" ht="22.5" customHeight="1" thickTop="1">
      <c r="A3" s="128" t="s">
        <v>184</v>
      </c>
      <c r="B3" s="129"/>
      <c r="C3" s="129"/>
      <c r="D3" s="71"/>
      <c r="E3" s="72"/>
      <c r="F3" s="72"/>
      <c r="G3" s="72"/>
      <c r="H3" s="72"/>
      <c r="I3" s="72"/>
      <c r="J3" s="72"/>
      <c r="K3" s="72"/>
      <c r="L3" s="72"/>
      <c r="M3" s="133"/>
    </row>
    <row r="4" spans="1:13" s="4" customFormat="1" ht="22.5" customHeight="1">
      <c r="A4" s="9" t="s">
        <v>185</v>
      </c>
      <c r="B4" s="13" t="s">
        <v>186</v>
      </c>
      <c r="C4" s="40">
        <v>1</v>
      </c>
      <c r="D4" s="13" t="s">
        <v>100</v>
      </c>
      <c r="E4" s="11"/>
      <c r="F4" s="40">
        <f>구조물조성!F23</f>
        <v>110560</v>
      </c>
      <c r="G4" s="40"/>
      <c r="H4" s="40">
        <f>구조물조성!H23</f>
        <v>131052</v>
      </c>
      <c r="I4" s="40"/>
      <c r="J4" s="40">
        <f>구조물조성!J23</f>
        <v>61401</v>
      </c>
      <c r="K4" s="40"/>
      <c r="L4" s="40">
        <f>SUM(F4,H4,J4)</f>
        <v>303013</v>
      </c>
      <c r="M4" s="134"/>
    </row>
    <row r="5" spans="1:13" s="4" customFormat="1" ht="22.5" customHeight="1">
      <c r="A5" s="9" t="s">
        <v>187</v>
      </c>
      <c r="B5" s="13" t="s">
        <v>188</v>
      </c>
      <c r="C5" s="40">
        <v>1</v>
      </c>
      <c r="D5" s="13" t="s">
        <v>18</v>
      </c>
      <c r="E5" s="11"/>
      <c r="F5" s="40">
        <f>녹화토취부!F30</f>
        <v>5495</v>
      </c>
      <c r="G5" s="40"/>
      <c r="H5" s="73">
        <f>녹화토취부!H30</f>
        <v>8696</v>
      </c>
      <c r="I5" s="40"/>
      <c r="J5" s="40">
        <f>녹화토취부!J30</f>
        <v>3687</v>
      </c>
      <c r="K5" s="40"/>
      <c r="L5" s="40">
        <f>SUM(F5,H5,J5)</f>
        <v>17878</v>
      </c>
      <c r="M5" s="134"/>
    </row>
    <row r="6" spans="1:13" s="4" customFormat="1" ht="22.5" customHeight="1">
      <c r="A6" s="9" t="s">
        <v>189</v>
      </c>
      <c r="B6" s="13" t="s">
        <v>275</v>
      </c>
      <c r="C6" s="40">
        <v>1</v>
      </c>
      <c r="D6" s="13" t="s">
        <v>18</v>
      </c>
      <c r="E6" s="11"/>
      <c r="F6" s="40">
        <f>배수필터!F6</f>
        <v>9240</v>
      </c>
      <c r="G6" s="40"/>
      <c r="H6" s="73">
        <f>배수필터!H6</f>
        <v>1105.04</v>
      </c>
      <c r="I6" s="40"/>
      <c r="J6" s="40"/>
      <c r="K6" s="40"/>
      <c r="L6" s="40">
        <f>SUM(F6,H6,J6)</f>
        <v>10345.04</v>
      </c>
      <c r="M6" s="134"/>
    </row>
    <row r="7" spans="1:13" s="4" customFormat="1" ht="22.5" customHeight="1">
      <c r="A7" s="9" t="s">
        <v>190</v>
      </c>
      <c r="B7" s="13" t="s">
        <v>191</v>
      </c>
      <c r="C7" s="40">
        <v>1</v>
      </c>
      <c r="D7" s="13" t="s">
        <v>44</v>
      </c>
      <c r="E7" s="11"/>
      <c r="F7" s="40">
        <f>유공관!F10</f>
        <v>4875</v>
      </c>
      <c r="G7" s="40"/>
      <c r="H7" s="76">
        <f>유공관!H10</f>
        <v>587</v>
      </c>
      <c r="I7" s="40"/>
      <c r="J7" s="40"/>
      <c r="K7" s="40"/>
      <c r="L7" s="40">
        <f>SUM(F7,H7,J7)</f>
        <v>5462</v>
      </c>
      <c r="M7" s="134"/>
    </row>
    <row r="8" spans="1:13" s="4" customFormat="1" ht="22.5" customHeight="1">
      <c r="A8" s="9" t="s">
        <v>192</v>
      </c>
      <c r="B8" s="13" t="s">
        <v>191</v>
      </c>
      <c r="C8" s="40">
        <v>1</v>
      </c>
      <c r="D8" s="13" t="s">
        <v>44</v>
      </c>
      <c r="E8" s="11"/>
      <c r="F8" s="40">
        <f>배수관!F7</f>
        <v>1758</v>
      </c>
      <c r="G8" s="40"/>
      <c r="H8" s="73">
        <f>배수관!H7</f>
        <v>587</v>
      </c>
      <c r="I8" s="40"/>
      <c r="J8" s="40"/>
      <c r="K8" s="40"/>
      <c r="L8" s="40">
        <f>SUM(F8,H8,J8)</f>
        <v>2345</v>
      </c>
      <c r="M8" s="134"/>
    </row>
    <row r="9" spans="1:13" s="4" customFormat="1" ht="22.5" customHeight="1">
      <c r="A9" s="9"/>
      <c r="B9" s="13"/>
      <c r="C9" s="40"/>
      <c r="D9" s="13"/>
      <c r="E9" s="11"/>
      <c r="F9" s="40"/>
      <c r="G9" s="40"/>
      <c r="H9" s="73"/>
      <c r="I9" s="40"/>
      <c r="J9" s="40"/>
      <c r="K9" s="40"/>
      <c r="L9" s="40"/>
      <c r="M9" s="134"/>
    </row>
    <row r="10" spans="1:13" s="4" customFormat="1" ht="22.5" customHeight="1">
      <c r="A10" s="20"/>
      <c r="B10" s="125"/>
      <c r="C10" s="126"/>
      <c r="D10" s="125"/>
      <c r="E10" s="126"/>
      <c r="F10" s="126"/>
      <c r="G10" s="127"/>
      <c r="H10" s="126"/>
      <c r="I10" s="126"/>
      <c r="J10" s="126"/>
      <c r="K10" s="126"/>
      <c r="L10" s="126"/>
      <c r="M10" s="12"/>
    </row>
    <row r="11" spans="1:13" s="4" customFormat="1" ht="22.5" customHeight="1">
      <c r="A11" s="9"/>
      <c r="B11" s="10"/>
      <c r="C11" s="11"/>
      <c r="D11" s="13"/>
      <c r="E11" s="40"/>
      <c r="F11" s="40"/>
      <c r="G11" s="40"/>
      <c r="H11" s="40"/>
      <c r="I11" s="40"/>
      <c r="J11" s="40"/>
      <c r="K11" s="40"/>
      <c r="L11" s="40"/>
      <c r="M11" s="12"/>
    </row>
    <row r="12" spans="1:13" s="4" customFormat="1" ht="22.5" customHeight="1">
      <c r="A12" s="49"/>
      <c r="B12" s="50"/>
      <c r="C12" s="54"/>
      <c r="D12" s="55"/>
      <c r="E12" s="55"/>
      <c r="F12" s="55"/>
      <c r="G12" s="55"/>
      <c r="H12" s="55"/>
      <c r="I12" s="55"/>
      <c r="J12" s="55"/>
      <c r="K12" s="55"/>
      <c r="L12" s="40"/>
      <c r="M12" s="12"/>
    </row>
    <row r="13" spans="1:13" s="4" customFormat="1" ht="22.5" customHeight="1">
      <c r="A13" s="49"/>
      <c r="B13" s="7"/>
      <c r="C13" s="7"/>
      <c r="D13" s="40"/>
      <c r="E13" s="50"/>
      <c r="F13" s="55"/>
      <c r="G13" s="55"/>
      <c r="H13" s="50"/>
      <c r="I13" s="50"/>
      <c r="J13" s="40"/>
      <c r="K13" s="40"/>
      <c r="L13" s="40"/>
      <c r="M13" s="12"/>
    </row>
    <row r="14" spans="1:13" s="4" customFormat="1" ht="22.5" customHeight="1">
      <c r="A14" s="49"/>
      <c r="B14" s="7"/>
      <c r="C14" s="7"/>
      <c r="D14" s="40"/>
      <c r="E14" s="53"/>
      <c r="F14" s="40"/>
      <c r="G14" s="40"/>
      <c r="H14" s="40"/>
      <c r="I14" s="40"/>
      <c r="J14" s="40"/>
      <c r="K14" s="40"/>
      <c r="L14" s="40"/>
      <c r="M14" s="12"/>
    </row>
    <row r="15" spans="1:13" s="4" customFormat="1" ht="22.5" customHeight="1">
      <c r="A15" s="49"/>
      <c r="B15" s="7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12"/>
    </row>
    <row r="16" spans="1:13" s="4" customFormat="1" ht="22.5" customHeight="1">
      <c r="A16" s="49"/>
      <c r="B16" s="7"/>
      <c r="C16" s="7"/>
      <c r="D16" s="40"/>
      <c r="E16" s="40"/>
      <c r="F16" s="40"/>
      <c r="G16" s="40"/>
      <c r="H16" s="40"/>
      <c r="I16" s="40"/>
      <c r="J16" s="40"/>
      <c r="K16" s="40"/>
      <c r="L16" s="40"/>
      <c r="M16" s="12"/>
    </row>
    <row r="17" spans="1:13" s="4" customFormat="1" ht="22.5" customHeight="1">
      <c r="A17" s="49"/>
      <c r="B17" s="50"/>
      <c r="C17" s="50"/>
      <c r="D17" s="50"/>
      <c r="E17" s="40"/>
      <c r="F17" s="40"/>
      <c r="G17" s="40"/>
      <c r="H17" s="40"/>
      <c r="I17" s="40"/>
      <c r="J17" s="40"/>
      <c r="K17" s="40"/>
      <c r="L17" s="40"/>
      <c r="M17" s="12"/>
    </row>
    <row r="18" spans="1:13" s="4" customFormat="1" ht="22.5" customHeight="1">
      <c r="A18" s="49"/>
      <c r="B18" s="50"/>
      <c r="C18" s="54"/>
      <c r="D18" s="55"/>
      <c r="E18" s="55"/>
      <c r="F18" s="55"/>
      <c r="G18" s="55"/>
      <c r="H18" s="55"/>
      <c r="I18" s="55"/>
      <c r="J18" s="55"/>
      <c r="K18" s="55"/>
      <c r="L18" s="40"/>
      <c r="M18" s="12"/>
    </row>
    <row r="19" spans="1:13" s="4" customFormat="1" ht="22.5" customHeight="1">
      <c r="A19" s="49"/>
      <c r="B19" s="7"/>
      <c r="C19" s="7"/>
      <c r="D19" s="40"/>
      <c r="E19" s="50"/>
      <c r="F19" s="55"/>
      <c r="G19" s="55"/>
      <c r="H19" s="50"/>
      <c r="I19" s="50"/>
      <c r="J19" s="40"/>
      <c r="K19" s="40"/>
      <c r="L19" s="40"/>
      <c r="M19" s="12"/>
    </row>
    <row r="20" spans="1:13" s="4" customFormat="1" ht="22.5" customHeight="1">
      <c r="A20" s="49"/>
      <c r="B20" s="7"/>
      <c r="C20" s="7"/>
      <c r="D20" s="52"/>
      <c r="E20" s="53"/>
      <c r="F20" s="40"/>
      <c r="G20" s="40"/>
      <c r="H20" s="40"/>
      <c r="I20" s="40"/>
      <c r="J20" s="40"/>
      <c r="K20" s="40"/>
      <c r="L20" s="40"/>
      <c r="M20" s="12"/>
    </row>
    <row r="21" spans="1:13" s="4" customFormat="1" ht="22.5" customHeight="1">
      <c r="A21" s="49"/>
      <c r="B21" s="7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12"/>
    </row>
    <row r="22" spans="1:13" s="4" customFormat="1" ht="22.5" customHeight="1">
      <c r="A22" s="49"/>
      <c r="B22" s="7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12"/>
    </row>
    <row r="23" spans="1:13" s="4" customFormat="1" ht="22.5" customHeight="1">
      <c r="A23" s="58"/>
      <c r="B23" s="59"/>
      <c r="C23" s="59"/>
      <c r="D23" s="60"/>
      <c r="E23" s="41"/>
      <c r="F23" s="41"/>
      <c r="G23" s="41"/>
      <c r="H23" s="41"/>
      <c r="I23" s="41"/>
      <c r="J23" s="41"/>
      <c r="K23" s="41"/>
      <c r="L23" s="41"/>
      <c r="M23" s="19"/>
    </row>
  </sheetData>
  <mergeCells count="5">
    <mergeCell ref="M1:M2"/>
    <mergeCell ref="A1:A2"/>
    <mergeCell ref="B1:B2"/>
    <mergeCell ref="C1:C2"/>
    <mergeCell ref="D1:D2"/>
  </mergeCells>
  <printOptions horizontalCentered="1" verticalCentered="1"/>
  <pageMargins left="0.36" right="0.5" top="0.35433070866141736" bottom="0.31496062992125984" header="0.2755905511811024" footer="0.2362204724409449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="89" zoomScaleNormal="89" workbookViewId="0" topLeftCell="A1">
      <selection activeCell="F29" sqref="F29"/>
    </sheetView>
  </sheetViews>
  <sheetFormatPr defaultColWidth="9.00390625" defaultRowHeight="13.5"/>
  <cols>
    <col min="1" max="1" width="19.375" style="1" customWidth="1"/>
    <col min="2" max="2" width="16.875" style="1" customWidth="1"/>
    <col min="3" max="3" width="8.00390625" style="42" bestFit="1" customWidth="1"/>
    <col min="4" max="4" width="6.875" style="42" customWidth="1"/>
    <col min="5" max="5" width="10.50390625" style="42" bestFit="1" customWidth="1"/>
    <col min="6" max="6" width="8.875" style="42" bestFit="1" customWidth="1"/>
    <col min="7" max="7" width="10.875" style="42" bestFit="1" customWidth="1"/>
    <col min="8" max="8" width="9.625" style="42" bestFit="1" customWidth="1"/>
    <col min="9" max="9" width="9.875" style="42" bestFit="1" customWidth="1"/>
    <col min="10" max="10" width="8.875" style="42" bestFit="1" customWidth="1"/>
    <col min="11" max="11" width="8.50390625" style="42" bestFit="1" customWidth="1"/>
    <col min="12" max="12" width="9.75390625" style="42" bestFit="1" customWidth="1"/>
    <col min="13" max="13" width="6.75390625" style="1" bestFit="1" customWidth="1"/>
  </cols>
  <sheetData>
    <row r="1" spans="1:14" s="1" customFormat="1" ht="21.75" customHeight="1">
      <c r="A1" s="167" t="s">
        <v>13</v>
      </c>
      <c r="B1" s="169" t="s">
        <v>14</v>
      </c>
      <c r="C1" s="179" t="s">
        <v>98</v>
      </c>
      <c r="D1" s="179" t="s">
        <v>99</v>
      </c>
      <c r="E1" s="6" t="s">
        <v>0</v>
      </c>
      <c r="F1" s="6"/>
      <c r="G1" s="6" t="s">
        <v>1</v>
      </c>
      <c r="H1" s="6"/>
      <c r="I1" s="6" t="s">
        <v>2</v>
      </c>
      <c r="J1" s="6"/>
      <c r="K1" s="6" t="s">
        <v>3</v>
      </c>
      <c r="L1" s="6"/>
      <c r="M1" s="164" t="s">
        <v>17</v>
      </c>
      <c r="N1" s="2"/>
    </row>
    <row r="2" spans="1:14" s="1" customFormat="1" ht="21.75" customHeight="1" thickBot="1">
      <c r="A2" s="168"/>
      <c r="B2" s="170"/>
      <c r="C2" s="180"/>
      <c r="D2" s="180"/>
      <c r="E2" s="25" t="s">
        <v>4</v>
      </c>
      <c r="F2" s="25" t="s">
        <v>5</v>
      </c>
      <c r="G2" s="25" t="s">
        <v>4</v>
      </c>
      <c r="H2" s="25" t="s">
        <v>5</v>
      </c>
      <c r="I2" s="25" t="s">
        <v>4</v>
      </c>
      <c r="J2" s="25" t="s">
        <v>5</v>
      </c>
      <c r="K2" s="25" t="s">
        <v>4</v>
      </c>
      <c r="L2" s="25" t="s">
        <v>5</v>
      </c>
      <c r="M2" s="165"/>
      <c r="N2" s="2"/>
    </row>
    <row r="3" spans="1:13" s="4" customFormat="1" ht="22.5" customHeight="1" thickTop="1">
      <c r="A3" s="70" t="s">
        <v>193</v>
      </c>
      <c r="B3" s="71" t="s">
        <v>194</v>
      </c>
      <c r="C3" s="71"/>
      <c r="D3" s="71"/>
      <c r="E3" s="72"/>
      <c r="F3" s="72"/>
      <c r="G3" s="72"/>
      <c r="H3" s="72"/>
      <c r="I3" s="72"/>
      <c r="J3" s="72"/>
      <c r="K3" s="72"/>
      <c r="L3" s="72"/>
      <c r="M3" s="133"/>
    </row>
    <row r="4" spans="1:13" s="4" customFormat="1" ht="22.5" customHeight="1">
      <c r="A4" s="9" t="s">
        <v>195</v>
      </c>
      <c r="B4" s="13"/>
      <c r="C4" s="74">
        <v>1.44</v>
      </c>
      <c r="D4" s="13" t="s">
        <v>100</v>
      </c>
      <c r="E4" s="40">
        <f>재료비!D6</f>
        <v>20000</v>
      </c>
      <c r="F4" s="40">
        <f>INT(C4*E4)</f>
        <v>28800</v>
      </c>
      <c r="G4" s="40"/>
      <c r="H4" s="40"/>
      <c r="I4" s="40"/>
      <c r="J4" s="40"/>
      <c r="K4" s="40"/>
      <c r="L4" s="40">
        <f>SUM(F4,H4,J4)</f>
        <v>28800</v>
      </c>
      <c r="M4" s="134"/>
    </row>
    <row r="5" spans="1:13" s="4" customFormat="1" ht="22.5" customHeight="1">
      <c r="A5" s="9" t="s">
        <v>196</v>
      </c>
      <c r="B5" s="13" t="s">
        <v>278</v>
      </c>
      <c r="C5" s="74">
        <v>3.371</v>
      </c>
      <c r="D5" s="13" t="s">
        <v>45</v>
      </c>
      <c r="E5" s="40">
        <f>재료비!D7</f>
        <v>4000</v>
      </c>
      <c r="F5" s="40">
        <f>INT(C5*E5)</f>
        <v>13484</v>
      </c>
      <c r="G5" s="73"/>
      <c r="H5" s="40"/>
      <c r="I5" s="40"/>
      <c r="J5" s="40"/>
      <c r="K5" s="40"/>
      <c r="L5" s="40">
        <f aca="true" t="shared" si="0" ref="L5:L22">SUM(F5,H5,J5)</f>
        <v>13484</v>
      </c>
      <c r="M5" s="134"/>
    </row>
    <row r="6" spans="1:13" s="4" customFormat="1" ht="22.5" customHeight="1">
      <c r="A6" s="9" t="s">
        <v>197</v>
      </c>
      <c r="B6" s="13" t="s">
        <v>198</v>
      </c>
      <c r="C6" s="74">
        <v>0.707</v>
      </c>
      <c r="D6" s="13" t="s">
        <v>6</v>
      </c>
      <c r="E6" s="40"/>
      <c r="F6" s="40"/>
      <c r="G6" s="73"/>
      <c r="H6" s="40"/>
      <c r="I6" s="40">
        <f>장비비!J11</f>
        <v>21618</v>
      </c>
      <c r="J6" s="40">
        <f>INT(C6*I6)</f>
        <v>15283</v>
      </c>
      <c r="K6" s="40"/>
      <c r="L6" s="40">
        <f t="shared" si="0"/>
        <v>15283</v>
      </c>
      <c r="M6" s="134"/>
    </row>
    <row r="7" spans="1:13" s="4" customFormat="1" ht="22.5" customHeight="1">
      <c r="A7" s="9" t="s">
        <v>199</v>
      </c>
      <c r="B7" s="13" t="s">
        <v>200</v>
      </c>
      <c r="C7" s="74">
        <v>0.707</v>
      </c>
      <c r="D7" s="13" t="s">
        <v>6</v>
      </c>
      <c r="E7" s="40"/>
      <c r="F7" s="40"/>
      <c r="G7" s="76"/>
      <c r="H7" s="40"/>
      <c r="I7" s="40">
        <f>장비비!J42</f>
        <v>5147</v>
      </c>
      <c r="J7" s="40">
        <f>INT(C7*I7)</f>
        <v>3638</v>
      </c>
      <c r="K7" s="40"/>
      <c r="L7" s="40">
        <f t="shared" si="0"/>
        <v>3638</v>
      </c>
      <c r="M7" s="134"/>
    </row>
    <row r="8" spans="1:13" s="4" customFormat="1" ht="22.5" customHeight="1">
      <c r="A8" s="9" t="s">
        <v>201</v>
      </c>
      <c r="B8" s="13" t="s">
        <v>202</v>
      </c>
      <c r="C8" s="74">
        <v>0.707</v>
      </c>
      <c r="D8" s="13" t="s">
        <v>6</v>
      </c>
      <c r="E8" s="40">
        <f>장비비!F17</f>
        <v>37292</v>
      </c>
      <c r="F8" s="40">
        <f>INT(C8*E8)</f>
        <v>26365</v>
      </c>
      <c r="G8" s="73">
        <f>장비비!H17</f>
        <v>16240</v>
      </c>
      <c r="H8" s="40">
        <f>INT(C8*G8)</f>
        <v>11481</v>
      </c>
      <c r="I8" s="40">
        <f>장비비!J17</f>
        <v>7905</v>
      </c>
      <c r="J8" s="40">
        <f aca="true" t="shared" si="1" ref="J8:J14">INT(C8*I8)</f>
        <v>5588</v>
      </c>
      <c r="K8" s="40"/>
      <c r="L8" s="40">
        <f t="shared" si="0"/>
        <v>43434</v>
      </c>
      <c r="M8" s="134"/>
    </row>
    <row r="9" spans="1:13" s="4" customFormat="1" ht="22.5" customHeight="1">
      <c r="A9" s="9" t="s">
        <v>203</v>
      </c>
      <c r="B9" s="13" t="s">
        <v>12</v>
      </c>
      <c r="C9" s="74">
        <v>0.707</v>
      </c>
      <c r="D9" s="13" t="s">
        <v>6</v>
      </c>
      <c r="E9" s="40">
        <f>장비비!F23</f>
        <v>18231</v>
      </c>
      <c r="F9" s="40">
        <f>INT(C9*E9)</f>
        <v>12889</v>
      </c>
      <c r="G9" s="73">
        <f>장비비!H23</f>
        <v>13172</v>
      </c>
      <c r="H9" s="40">
        <f aca="true" t="shared" si="2" ref="H9:H20">INT(C9*G9)</f>
        <v>9312</v>
      </c>
      <c r="I9" s="40">
        <f>장비비!J23</f>
        <v>4678</v>
      </c>
      <c r="J9" s="40">
        <f t="shared" si="1"/>
        <v>3307</v>
      </c>
      <c r="K9" s="40"/>
      <c r="L9" s="40">
        <f t="shared" si="0"/>
        <v>25508</v>
      </c>
      <c r="M9" s="134"/>
    </row>
    <row r="10" spans="1:13" s="4" customFormat="1" ht="22.5" customHeight="1">
      <c r="A10" s="9" t="s">
        <v>204</v>
      </c>
      <c r="B10" s="13" t="s">
        <v>172</v>
      </c>
      <c r="C10" s="74">
        <v>0.707</v>
      </c>
      <c r="D10" s="13" t="s">
        <v>6</v>
      </c>
      <c r="E10" s="40"/>
      <c r="F10" s="40"/>
      <c r="G10" s="73"/>
      <c r="H10" s="40"/>
      <c r="I10" s="40">
        <f>장비비!J57</f>
        <v>1123</v>
      </c>
      <c r="J10" s="40">
        <f t="shared" si="1"/>
        <v>793</v>
      </c>
      <c r="K10" s="40"/>
      <c r="L10" s="40">
        <f t="shared" si="0"/>
        <v>793</v>
      </c>
      <c r="M10" s="134"/>
    </row>
    <row r="11" spans="1:13" s="4" customFormat="1" ht="22.5" customHeight="1">
      <c r="A11" s="9" t="s">
        <v>205</v>
      </c>
      <c r="B11" s="13" t="s">
        <v>206</v>
      </c>
      <c r="C11" s="74">
        <v>0.707</v>
      </c>
      <c r="D11" s="13" t="s">
        <v>6</v>
      </c>
      <c r="E11" s="40">
        <f>장비비!F36</f>
        <v>15614</v>
      </c>
      <c r="F11" s="40">
        <f>INT(C11*E11)</f>
        <v>11039</v>
      </c>
      <c r="G11" s="73">
        <f>장비비!H36</f>
        <v>13809</v>
      </c>
      <c r="H11" s="40">
        <f t="shared" si="2"/>
        <v>9762</v>
      </c>
      <c r="I11" s="40">
        <f>장비비!J36</f>
        <v>9690</v>
      </c>
      <c r="J11" s="40">
        <f t="shared" si="1"/>
        <v>6850</v>
      </c>
      <c r="K11" s="40"/>
      <c r="L11" s="40">
        <f t="shared" si="0"/>
        <v>27651</v>
      </c>
      <c r="M11" s="134"/>
    </row>
    <row r="12" spans="1:13" s="4" customFormat="1" ht="22.5" customHeight="1">
      <c r="A12" s="9" t="s">
        <v>207</v>
      </c>
      <c r="B12" s="13" t="s">
        <v>208</v>
      </c>
      <c r="C12" s="74">
        <v>0.707</v>
      </c>
      <c r="D12" s="13" t="s">
        <v>6</v>
      </c>
      <c r="E12" s="40">
        <f>장비비!F54</f>
        <v>18915</v>
      </c>
      <c r="F12" s="40">
        <f>INT(C12*E12)</f>
        <v>13372</v>
      </c>
      <c r="G12" s="73">
        <f>장비비!H54</f>
        <v>43746</v>
      </c>
      <c r="H12" s="40">
        <f t="shared" si="2"/>
        <v>30928</v>
      </c>
      <c r="I12" s="40">
        <f>장비비!J54</f>
        <v>11986</v>
      </c>
      <c r="J12" s="40">
        <f t="shared" si="1"/>
        <v>8474</v>
      </c>
      <c r="K12" s="40"/>
      <c r="L12" s="40">
        <f t="shared" si="0"/>
        <v>52774</v>
      </c>
      <c r="M12" s="134"/>
    </row>
    <row r="13" spans="1:13" s="4" customFormat="1" ht="22.5" customHeight="1">
      <c r="A13" s="9" t="s">
        <v>209</v>
      </c>
      <c r="B13" s="13" t="s">
        <v>210</v>
      </c>
      <c r="C13" s="74">
        <v>0.707</v>
      </c>
      <c r="D13" s="13" t="s">
        <v>6</v>
      </c>
      <c r="E13" s="40"/>
      <c r="F13" s="40"/>
      <c r="G13" s="73"/>
      <c r="H13" s="40"/>
      <c r="I13" s="40">
        <f>장비비!J39</f>
        <v>20550</v>
      </c>
      <c r="J13" s="40">
        <f t="shared" si="1"/>
        <v>14528</v>
      </c>
      <c r="K13" s="40"/>
      <c r="L13" s="40">
        <f t="shared" si="0"/>
        <v>14528</v>
      </c>
      <c r="M13" s="134"/>
    </row>
    <row r="14" spans="1:13" s="4" customFormat="1" ht="22.5" customHeight="1">
      <c r="A14" s="9" t="s">
        <v>211</v>
      </c>
      <c r="B14" s="13" t="s">
        <v>177</v>
      </c>
      <c r="C14" s="74">
        <v>0.707</v>
      </c>
      <c r="D14" s="13" t="s">
        <v>6</v>
      </c>
      <c r="E14" s="40">
        <f>장비비!F63</f>
        <v>1968</v>
      </c>
      <c r="F14" s="40">
        <f>INT(C14*E14)</f>
        <v>1391</v>
      </c>
      <c r="G14" s="73">
        <f>장비비!H63</f>
        <v>13172</v>
      </c>
      <c r="H14" s="40">
        <f t="shared" si="2"/>
        <v>9312</v>
      </c>
      <c r="I14" s="40">
        <f>장비비!J63</f>
        <v>452</v>
      </c>
      <c r="J14" s="40">
        <f t="shared" si="1"/>
        <v>319</v>
      </c>
      <c r="K14" s="40"/>
      <c r="L14" s="40">
        <f t="shared" si="0"/>
        <v>11022</v>
      </c>
      <c r="M14" s="134"/>
    </row>
    <row r="15" spans="1:13" s="4" customFormat="1" ht="22.5" customHeight="1">
      <c r="A15" s="9" t="s">
        <v>212</v>
      </c>
      <c r="B15" s="13"/>
      <c r="C15" s="74">
        <v>0.088</v>
      </c>
      <c r="D15" s="13" t="s">
        <v>8</v>
      </c>
      <c r="E15" s="40"/>
      <c r="F15" s="40"/>
      <c r="G15" s="73">
        <f>인건비!B16</f>
        <v>123952</v>
      </c>
      <c r="H15" s="40">
        <f t="shared" si="2"/>
        <v>10907</v>
      </c>
      <c r="I15" s="40"/>
      <c r="J15" s="40"/>
      <c r="K15" s="40"/>
      <c r="L15" s="40">
        <f t="shared" si="0"/>
        <v>10907</v>
      </c>
      <c r="M15" s="134"/>
    </row>
    <row r="16" spans="1:13" s="4" customFormat="1" ht="22.5" customHeight="1">
      <c r="A16" s="9" t="s">
        <v>213</v>
      </c>
      <c r="B16" s="13"/>
      <c r="C16" s="74">
        <v>0.088</v>
      </c>
      <c r="D16" s="13" t="s">
        <v>8</v>
      </c>
      <c r="E16" s="40"/>
      <c r="F16" s="40"/>
      <c r="G16" s="73">
        <f>인건비!B7</f>
        <v>75504</v>
      </c>
      <c r="H16" s="40">
        <f t="shared" si="2"/>
        <v>6644</v>
      </c>
      <c r="I16" s="40"/>
      <c r="J16" s="40"/>
      <c r="K16" s="40"/>
      <c r="L16" s="40">
        <f t="shared" si="0"/>
        <v>6644</v>
      </c>
      <c r="M16" s="134"/>
    </row>
    <row r="17" spans="1:13" s="4" customFormat="1" ht="22.5" customHeight="1">
      <c r="A17" s="9" t="s">
        <v>214</v>
      </c>
      <c r="B17" s="13"/>
      <c r="C17" s="74">
        <v>0.088</v>
      </c>
      <c r="D17" s="13" t="s">
        <v>8</v>
      </c>
      <c r="E17" s="40"/>
      <c r="F17" s="40"/>
      <c r="G17" s="73">
        <f>인건비!B13</f>
        <v>63226</v>
      </c>
      <c r="H17" s="40">
        <f t="shared" si="2"/>
        <v>5563</v>
      </c>
      <c r="I17" s="40"/>
      <c r="J17" s="40"/>
      <c r="K17" s="40"/>
      <c r="L17" s="40">
        <f t="shared" si="0"/>
        <v>5563</v>
      </c>
      <c r="M17" s="134"/>
    </row>
    <row r="18" spans="1:13" s="4" customFormat="1" ht="22.5" customHeight="1">
      <c r="A18" s="9" t="s">
        <v>215</v>
      </c>
      <c r="B18" s="13"/>
      <c r="C18" s="74">
        <v>0.177</v>
      </c>
      <c r="D18" s="13" t="s">
        <v>8</v>
      </c>
      <c r="E18" s="40"/>
      <c r="F18" s="40"/>
      <c r="G18" s="73">
        <f>인건비!B4</f>
        <v>84343</v>
      </c>
      <c r="H18" s="40">
        <f t="shared" si="2"/>
        <v>14928</v>
      </c>
      <c r="I18" s="40"/>
      <c r="J18" s="40"/>
      <c r="K18" s="40"/>
      <c r="L18" s="40">
        <f t="shared" si="0"/>
        <v>14928</v>
      </c>
      <c r="M18" s="134"/>
    </row>
    <row r="19" spans="1:13" s="4" customFormat="1" ht="22.5" customHeight="1">
      <c r="A19" s="9" t="s">
        <v>216</v>
      </c>
      <c r="B19" s="10"/>
      <c r="C19" s="74">
        <v>0.177</v>
      </c>
      <c r="D19" s="13" t="s">
        <v>8</v>
      </c>
      <c r="E19" s="40"/>
      <c r="F19" s="40"/>
      <c r="G19" s="40">
        <f>인건비!B8</f>
        <v>70264</v>
      </c>
      <c r="H19" s="40">
        <f t="shared" si="2"/>
        <v>12436</v>
      </c>
      <c r="I19" s="40"/>
      <c r="J19" s="40"/>
      <c r="K19" s="40"/>
      <c r="L19" s="40">
        <f t="shared" si="0"/>
        <v>12436</v>
      </c>
      <c r="M19" s="134"/>
    </row>
    <row r="20" spans="1:13" s="4" customFormat="1" ht="22.5" customHeight="1">
      <c r="A20" s="9" t="s">
        <v>217</v>
      </c>
      <c r="B20" s="10"/>
      <c r="C20" s="74">
        <v>0.177</v>
      </c>
      <c r="D20" s="13" t="s">
        <v>8</v>
      </c>
      <c r="E20" s="40"/>
      <c r="F20" s="40"/>
      <c r="G20" s="40">
        <f>인건비!B9</f>
        <v>55252</v>
      </c>
      <c r="H20" s="40">
        <f t="shared" si="2"/>
        <v>9779</v>
      </c>
      <c r="I20" s="40"/>
      <c r="J20" s="40"/>
      <c r="K20" s="40"/>
      <c r="L20" s="40">
        <f t="shared" si="0"/>
        <v>9779</v>
      </c>
      <c r="M20" s="134"/>
    </row>
    <row r="21" spans="1:13" s="4" customFormat="1" ht="22.5" customHeight="1">
      <c r="A21" s="9" t="s">
        <v>218</v>
      </c>
      <c r="B21" s="13" t="s">
        <v>219</v>
      </c>
      <c r="C21" s="132">
        <v>2</v>
      </c>
      <c r="D21" s="13" t="s">
        <v>9</v>
      </c>
      <c r="E21" s="40"/>
      <c r="F21" s="40"/>
      <c r="G21" s="40"/>
      <c r="H21" s="40"/>
      <c r="I21" s="40">
        <f>SUM(H8:H20)</f>
        <v>131052</v>
      </c>
      <c r="J21" s="40">
        <f>INT(C21*I21/100)</f>
        <v>2621</v>
      </c>
      <c r="K21" s="40"/>
      <c r="L21" s="40">
        <f t="shared" si="0"/>
        <v>2621</v>
      </c>
      <c r="M21" s="134"/>
    </row>
    <row r="22" spans="1:13" s="4" customFormat="1" ht="22.5" customHeight="1">
      <c r="A22" s="9" t="s">
        <v>220</v>
      </c>
      <c r="B22" s="13" t="s">
        <v>221</v>
      </c>
      <c r="C22" s="132">
        <v>3</v>
      </c>
      <c r="D22" s="13" t="s">
        <v>9</v>
      </c>
      <c r="E22" s="40">
        <f>SUM(F4:F14)</f>
        <v>107340</v>
      </c>
      <c r="F22" s="40">
        <f>INT(C22*E22/100)</f>
        <v>3220</v>
      </c>
      <c r="G22" s="40"/>
      <c r="H22" s="40"/>
      <c r="I22" s="40"/>
      <c r="J22" s="40"/>
      <c r="K22" s="40"/>
      <c r="L22" s="40">
        <f t="shared" si="0"/>
        <v>3220</v>
      </c>
      <c r="M22" s="134"/>
    </row>
    <row r="23" spans="1:13" s="4" customFormat="1" ht="22.5" customHeight="1">
      <c r="A23" s="131" t="s">
        <v>10</v>
      </c>
      <c r="B23" s="17"/>
      <c r="C23" s="17"/>
      <c r="D23" s="17"/>
      <c r="E23" s="18"/>
      <c r="F23" s="41">
        <f>SUM(F4:F22)</f>
        <v>110560</v>
      </c>
      <c r="G23" s="41"/>
      <c r="H23" s="41">
        <f>SUM(H4:H22)</f>
        <v>131052</v>
      </c>
      <c r="I23" s="41"/>
      <c r="J23" s="41">
        <f>SUM(J4:J22)</f>
        <v>61401</v>
      </c>
      <c r="K23" s="41"/>
      <c r="L23" s="41">
        <f>SUM(L4:L22)</f>
        <v>303013</v>
      </c>
      <c r="M23" s="135"/>
    </row>
  </sheetData>
  <mergeCells count="5">
    <mergeCell ref="M1:M2"/>
    <mergeCell ref="A1:A2"/>
    <mergeCell ref="B1:B2"/>
    <mergeCell ref="C1:C2"/>
    <mergeCell ref="D1:D2"/>
  </mergeCells>
  <printOptions horizontalCentered="1" verticalCentered="1"/>
  <pageMargins left="0.36" right="0.5" top="0.35433070866141736" bottom="0.31496062992125984" header="0.2755905511811024" footer="0.2362204724409449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75" zoomScaleNormal="97" zoomScaleSheetLayoutView="75" workbookViewId="0" topLeftCell="A1">
      <selection activeCell="B11" sqref="B11"/>
    </sheetView>
  </sheetViews>
  <sheetFormatPr defaultColWidth="9.00390625" defaultRowHeight="13.5"/>
  <cols>
    <col min="1" max="1" width="22.125" style="1" customWidth="1"/>
    <col min="2" max="2" width="13.50390625" style="1" customWidth="1"/>
    <col min="3" max="3" width="9.00390625" style="1" bestFit="1" customWidth="1"/>
    <col min="4" max="4" width="5.125" style="1" bestFit="1" customWidth="1"/>
    <col min="5" max="6" width="9.25390625" style="1" bestFit="1" customWidth="1"/>
    <col min="7" max="7" width="9.875" style="1" bestFit="1" customWidth="1"/>
    <col min="8" max="10" width="9.25390625" style="1" bestFit="1" customWidth="1"/>
    <col min="11" max="11" width="9.00390625" style="1" customWidth="1"/>
    <col min="12" max="12" width="9.25390625" style="1" bestFit="1" customWidth="1"/>
    <col min="13" max="13" width="9.00390625" style="1" customWidth="1"/>
  </cols>
  <sheetData>
    <row r="1" spans="1:14" s="1" customFormat="1" ht="21.75" customHeight="1">
      <c r="A1" s="167" t="s">
        <v>13</v>
      </c>
      <c r="B1" s="169" t="s">
        <v>14</v>
      </c>
      <c r="C1" s="171" t="s">
        <v>15</v>
      </c>
      <c r="D1" s="169" t="s">
        <v>16</v>
      </c>
      <c r="E1" s="5" t="s">
        <v>0</v>
      </c>
      <c r="F1" s="5"/>
      <c r="G1" s="5" t="s">
        <v>1</v>
      </c>
      <c r="H1" s="5"/>
      <c r="I1" s="6" t="s">
        <v>2</v>
      </c>
      <c r="J1" s="5"/>
      <c r="K1" s="6" t="s">
        <v>3</v>
      </c>
      <c r="L1" s="6"/>
      <c r="M1" s="164" t="s">
        <v>17</v>
      </c>
      <c r="N1" s="2"/>
    </row>
    <row r="2" spans="1:14" s="1" customFormat="1" ht="21.75" customHeight="1" thickBot="1">
      <c r="A2" s="168"/>
      <c r="B2" s="170"/>
      <c r="C2" s="172"/>
      <c r="D2" s="170"/>
      <c r="E2" s="24" t="s">
        <v>4</v>
      </c>
      <c r="F2" s="24" t="s">
        <v>5</v>
      </c>
      <c r="G2" s="24" t="s">
        <v>4</v>
      </c>
      <c r="H2" s="25" t="s">
        <v>5</v>
      </c>
      <c r="I2" s="24" t="s">
        <v>4</v>
      </c>
      <c r="J2" s="25" t="s">
        <v>5</v>
      </c>
      <c r="K2" s="25" t="s">
        <v>4</v>
      </c>
      <c r="L2" s="25" t="s">
        <v>5</v>
      </c>
      <c r="M2" s="165"/>
      <c r="N2" s="2"/>
    </row>
    <row r="3" spans="1:13" s="4" customFormat="1" ht="22.5" customHeight="1" thickTop="1">
      <c r="A3" s="70" t="s">
        <v>89</v>
      </c>
      <c r="B3" s="71" t="s">
        <v>230</v>
      </c>
      <c r="C3" s="71"/>
      <c r="D3" s="71"/>
      <c r="E3" s="136"/>
      <c r="F3" s="22"/>
      <c r="G3" s="22"/>
      <c r="H3" s="22"/>
      <c r="I3" s="22"/>
      <c r="J3" s="22"/>
      <c r="K3" s="22"/>
      <c r="L3" s="22"/>
      <c r="M3" s="23"/>
    </row>
    <row r="4" spans="1:13" s="4" customFormat="1" ht="22.5" customHeight="1">
      <c r="A4" s="9" t="s">
        <v>283</v>
      </c>
      <c r="B4" s="13" t="s">
        <v>284</v>
      </c>
      <c r="C4" s="75">
        <v>0.02</v>
      </c>
      <c r="D4" s="13" t="s">
        <v>100</v>
      </c>
      <c r="E4" s="123">
        <f>재료비!D10</f>
        <v>35000</v>
      </c>
      <c r="F4" s="40">
        <f aca="true" t="shared" si="0" ref="F4:F16">INT(C4*E4)</f>
        <v>700</v>
      </c>
      <c r="G4" s="76"/>
      <c r="H4" s="40"/>
      <c r="I4" s="40"/>
      <c r="J4" s="40"/>
      <c r="K4" s="40"/>
      <c r="L4" s="40">
        <f aca="true" t="shared" si="1" ref="L4:L18">SUM(F4,H4,J4)</f>
        <v>700</v>
      </c>
      <c r="M4" s="12"/>
    </row>
    <row r="5" spans="1:13" s="4" customFormat="1" ht="22.5" customHeight="1">
      <c r="A5" s="9" t="s">
        <v>101</v>
      </c>
      <c r="B5" s="13" t="s">
        <v>222</v>
      </c>
      <c r="C5" s="75">
        <v>0.15</v>
      </c>
      <c r="D5" s="13" t="s">
        <v>45</v>
      </c>
      <c r="E5" s="123">
        <f>재료비!D11</f>
        <v>4000</v>
      </c>
      <c r="F5" s="40">
        <f t="shared" si="0"/>
        <v>600</v>
      </c>
      <c r="G5" s="73"/>
      <c r="H5" s="40"/>
      <c r="I5" s="40"/>
      <c r="J5" s="40"/>
      <c r="K5" s="40"/>
      <c r="L5" s="40">
        <f t="shared" si="1"/>
        <v>600</v>
      </c>
      <c r="M5" s="12"/>
    </row>
    <row r="6" spans="1:13" s="4" customFormat="1" ht="22.5" customHeight="1">
      <c r="A6" s="9" t="s">
        <v>102</v>
      </c>
      <c r="B6" s="13" t="s">
        <v>277</v>
      </c>
      <c r="C6" s="74">
        <v>0.096</v>
      </c>
      <c r="D6" s="13" t="s">
        <v>45</v>
      </c>
      <c r="E6" s="123">
        <f>재료비!D7</f>
        <v>4000</v>
      </c>
      <c r="F6" s="40">
        <f t="shared" si="0"/>
        <v>384</v>
      </c>
      <c r="G6" s="73"/>
      <c r="H6" s="40"/>
      <c r="I6" s="40"/>
      <c r="J6" s="40"/>
      <c r="K6" s="40"/>
      <c r="L6" s="40">
        <f t="shared" si="1"/>
        <v>384</v>
      </c>
      <c r="M6" s="12"/>
    </row>
    <row r="7" spans="1:13" s="4" customFormat="1" ht="22.5" customHeight="1">
      <c r="A7" s="9" t="s">
        <v>104</v>
      </c>
      <c r="B7" s="13" t="s">
        <v>198</v>
      </c>
      <c r="C7" s="74">
        <v>0.037</v>
      </c>
      <c r="D7" s="13" t="s">
        <v>6</v>
      </c>
      <c r="E7" s="123"/>
      <c r="F7" s="40"/>
      <c r="G7" s="73"/>
      <c r="H7" s="40"/>
      <c r="I7" s="40">
        <f>장비비!J11</f>
        <v>21618</v>
      </c>
      <c r="J7" s="40">
        <f>INT(C7*I7)</f>
        <v>799</v>
      </c>
      <c r="K7" s="40"/>
      <c r="L7" s="40">
        <f t="shared" si="1"/>
        <v>799</v>
      </c>
      <c r="M7" s="12"/>
    </row>
    <row r="8" spans="1:13" s="4" customFormat="1" ht="22.5" customHeight="1">
      <c r="A8" s="9" t="s">
        <v>223</v>
      </c>
      <c r="B8" s="13" t="s">
        <v>200</v>
      </c>
      <c r="C8" s="74">
        <v>0.037</v>
      </c>
      <c r="D8" s="13" t="s">
        <v>6</v>
      </c>
      <c r="E8" s="123"/>
      <c r="F8" s="40"/>
      <c r="G8" s="73"/>
      <c r="H8" s="40"/>
      <c r="I8" s="40">
        <f>장비비!J42</f>
        <v>5147</v>
      </c>
      <c r="J8" s="40">
        <f aca="true" t="shared" si="2" ref="J8:J16">INT(C8*I8)</f>
        <v>190</v>
      </c>
      <c r="K8" s="40"/>
      <c r="L8" s="40">
        <f t="shared" si="1"/>
        <v>190</v>
      </c>
      <c r="M8" s="12"/>
    </row>
    <row r="9" spans="1:13" s="4" customFormat="1" ht="22.5" customHeight="1">
      <c r="A9" s="9" t="s">
        <v>105</v>
      </c>
      <c r="B9" s="13" t="s">
        <v>202</v>
      </c>
      <c r="C9" s="74">
        <v>0.037</v>
      </c>
      <c r="D9" s="13" t="s">
        <v>6</v>
      </c>
      <c r="E9" s="123">
        <f>장비비!F17</f>
        <v>37292</v>
      </c>
      <c r="F9" s="40">
        <f t="shared" si="0"/>
        <v>1379</v>
      </c>
      <c r="G9" s="73">
        <f>장비비!H17</f>
        <v>16240</v>
      </c>
      <c r="H9" s="40">
        <f>INT(C9*G9)</f>
        <v>600</v>
      </c>
      <c r="I9" s="40">
        <f>장비비!J17</f>
        <v>7905</v>
      </c>
      <c r="J9" s="40">
        <f t="shared" si="2"/>
        <v>292</v>
      </c>
      <c r="K9" s="40"/>
      <c r="L9" s="40">
        <f t="shared" si="1"/>
        <v>2271</v>
      </c>
      <c r="M9" s="12"/>
    </row>
    <row r="10" spans="1:13" s="4" customFormat="1" ht="22.5" customHeight="1">
      <c r="A10" s="9" t="s">
        <v>106</v>
      </c>
      <c r="B10" s="13" t="s">
        <v>12</v>
      </c>
      <c r="C10" s="74">
        <v>0.037</v>
      </c>
      <c r="D10" s="13" t="s">
        <v>6</v>
      </c>
      <c r="E10" s="123">
        <f>장비비!F23</f>
        <v>18231</v>
      </c>
      <c r="F10" s="40">
        <f t="shared" si="0"/>
        <v>674</v>
      </c>
      <c r="G10" s="73">
        <f>장비비!H23</f>
        <v>13172</v>
      </c>
      <c r="H10" s="40">
        <f aca="true" t="shared" si="3" ref="H10:H27">INT(C10*G10)</f>
        <v>487</v>
      </c>
      <c r="I10" s="40">
        <f>장비비!J23</f>
        <v>4678</v>
      </c>
      <c r="J10" s="40">
        <f t="shared" si="2"/>
        <v>173</v>
      </c>
      <c r="K10" s="40"/>
      <c r="L10" s="40">
        <f t="shared" si="1"/>
        <v>1334</v>
      </c>
      <c r="M10" s="12"/>
    </row>
    <row r="11" spans="1:13" s="4" customFormat="1" ht="22.5" customHeight="1">
      <c r="A11" s="9" t="s">
        <v>224</v>
      </c>
      <c r="B11" s="13" t="s">
        <v>172</v>
      </c>
      <c r="C11" s="74">
        <v>0.037</v>
      </c>
      <c r="D11" s="13" t="s">
        <v>6</v>
      </c>
      <c r="E11" s="123"/>
      <c r="F11" s="40"/>
      <c r="G11" s="73"/>
      <c r="H11" s="40"/>
      <c r="I11" s="40">
        <f>장비비!J57</f>
        <v>1123</v>
      </c>
      <c r="J11" s="40">
        <f t="shared" si="2"/>
        <v>41</v>
      </c>
      <c r="K11" s="40"/>
      <c r="L11" s="40">
        <f t="shared" si="1"/>
        <v>41</v>
      </c>
      <c r="M11" s="12"/>
    </row>
    <row r="12" spans="1:13" s="4" customFormat="1" ht="22.5" customHeight="1">
      <c r="A12" s="9" t="s">
        <v>108</v>
      </c>
      <c r="B12" s="13" t="s">
        <v>206</v>
      </c>
      <c r="C12" s="74">
        <v>0.037</v>
      </c>
      <c r="D12" s="13" t="s">
        <v>6</v>
      </c>
      <c r="E12" s="123">
        <f>장비비!F36</f>
        <v>15614</v>
      </c>
      <c r="F12" s="40">
        <f t="shared" si="0"/>
        <v>577</v>
      </c>
      <c r="G12" s="73">
        <f>장비비!H36</f>
        <v>13809</v>
      </c>
      <c r="H12" s="40">
        <f t="shared" si="3"/>
        <v>510</v>
      </c>
      <c r="I12" s="40">
        <f>장비비!J36</f>
        <v>9690</v>
      </c>
      <c r="J12" s="40">
        <f t="shared" si="2"/>
        <v>358</v>
      </c>
      <c r="K12" s="40"/>
      <c r="L12" s="40">
        <f t="shared" si="1"/>
        <v>1445</v>
      </c>
      <c r="M12" s="12"/>
    </row>
    <row r="13" spans="1:13" s="4" customFormat="1" ht="22.5" customHeight="1">
      <c r="A13" s="9" t="s">
        <v>225</v>
      </c>
      <c r="B13" s="13" t="s">
        <v>208</v>
      </c>
      <c r="C13" s="74">
        <v>0.037</v>
      </c>
      <c r="D13" s="13" t="s">
        <v>6</v>
      </c>
      <c r="E13" s="123">
        <f>장비비!F54</f>
        <v>18915</v>
      </c>
      <c r="F13" s="40">
        <f t="shared" si="0"/>
        <v>699</v>
      </c>
      <c r="G13" s="40">
        <f>장비비!H54</f>
        <v>43746</v>
      </c>
      <c r="H13" s="40">
        <f t="shared" si="3"/>
        <v>1618</v>
      </c>
      <c r="I13" s="40">
        <f>장비비!J54</f>
        <v>11986</v>
      </c>
      <c r="J13" s="40">
        <f t="shared" si="2"/>
        <v>443</v>
      </c>
      <c r="K13" s="40"/>
      <c r="L13" s="40">
        <f t="shared" si="1"/>
        <v>2760</v>
      </c>
      <c r="M13" s="12"/>
    </row>
    <row r="14" spans="1:13" s="4" customFormat="1" ht="22.5" customHeight="1">
      <c r="A14" s="9" t="s">
        <v>109</v>
      </c>
      <c r="B14" s="13" t="s">
        <v>210</v>
      </c>
      <c r="C14" s="74">
        <v>0.037</v>
      </c>
      <c r="D14" s="13" t="s">
        <v>6</v>
      </c>
      <c r="E14" s="123"/>
      <c r="F14" s="40"/>
      <c r="G14" s="40"/>
      <c r="H14" s="40"/>
      <c r="I14" s="40">
        <f>장비비!J39</f>
        <v>20550</v>
      </c>
      <c r="J14" s="40">
        <f t="shared" si="2"/>
        <v>760</v>
      </c>
      <c r="K14" s="40"/>
      <c r="L14" s="40">
        <f t="shared" si="1"/>
        <v>760</v>
      </c>
      <c r="M14" s="12"/>
    </row>
    <row r="15" spans="1:13" s="4" customFormat="1" ht="22.5" customHeight="1">
      <c r="A15" s="9" t="s">
        <v>103</v>
      </c>
      <c r="B15" s="13" t="s">
        <v>226</v>
      </c>
      <c r="C15" s="74">
        <v>0.037</v>
      </c>
      <c r="D15" s="13" t="s">
        <v>6</v>
      </c>
      <c r="E15" s="123">
        <f>장비비!F8</f>
        <v>3345</v>
      </c>
      <c r="F15" s="40">
        <f t="shared" si="0"/>
        <v>123</v>
      </c>
      <c r="G15" s="40">
        <f>장비비!H8</f>
        <v>13172</v>
      </c>
      <c r="H15" s="40">
        <f t="shared" si="3"/>
        <v>487</v>
      </c>
      <c r="I15" s="40">
        <f>장비비!J8</f>
        <v>3433</v>
      </c>
      <c r="J15" s="40">
        <f t="shared" si="2"/>
        <v>127</v>
      </c>
      <c r="K15" s="40"/>
      <c r="L15" s="40">
        <f t="shared" si="1"/>
        <v>737</v>
      </c>
      <c r="M15" s="12"/>
    </row>
    <row r="16" spans="1:13" s="4" customFormat="1" ht="22.5" customHeight="1">
      <c r="A16" s="9" t="s">
        <v>107</v>
      </c>
      <c r="B16" s="13" t="s">
        <v>68</v>
      </c>
      <c r="C16" s="74">
        <v>0.037</v>
      </c>
      <c r="D16" s="13" t="s">
        <v>6</v>
      </c>
      <c r="E16" s="123">
        <f>장비비!F30</f>
        <v>5385</v>
      </c>
      <c r="F16" s="40">
        <f t="shared" si="0"/>
        <v>199</v>
      </c>
      <c r="G16" s="40">
        <f>장비비!H30</f>
        <v>13809</v>
      </c>
      <c r="H16" s="40">
        <f t="shared" si="3"/>
        <v>510</v>
      </c>
      <c r="I16" s="40">
        <f>장비비!J30</f>
        <v>8948</v>
      </c>
      <c r="J16" s="40">
        <f t="shared" si="2"/>
        <v>331</v>
      </c>
      <c r="K16" s="40"/>
      <c r="L16" s="40">
        <f t="shared" si="1"/>
        <v>1040</v>
      </c>
      <c r="M16" s="12"/>
    </row>
    <row r="17" spans="1:13" s="4" customFormat="1" ht="22.5" customHeight="1">
      <c r="A17" s="9" t="s">
        <v>227</v>
      </c>
      <c r="B17" s="13"/>
      <c r="C17" s="74">
        <v>0.004</v>
      </c>
      <c r="D17" s="13" t="s">
        <v>8</v>
      </c>
      <c r="E17" s="123"/>
      <c r="F17" s="40"/>
      <c r="G17" s="40">
        <f>인건비!B16</f>
        <v>123952</v>
      </c>
      <c r="H17" s="40">
        <f t="shared" si="3"/>
        <v>495</v>
      </c>
      <c r="I17" s="40"/>
      <c r="J17" s="40"/>
      <c r="K17" s="40"/>
      <c r="L17" s="40">
        <f t="shared" si="1"/>
        <v>495</v>
      </c>
      <c r="M17" s="12"/>
    </row>
    <row r="18" spans="1:13" s="4" customFormat="1" ht="22.5" customHeight="1">
      <c r="A18" s="9" t="s">
        <v>110</v>
      </c>
      <c r="B18" s="13"/>
      <c r="C18" s="74">
        <v>0.004</v>
      </c>
      <c r="D18" s="13" t="s">
        <v>8</v>
      </c>
      <c r="E18" s="123"/>
      <c r="F18" s="40"/>
      <c r="G18" s="40">
        <f>인건비!B7</f>
        <v>75504</v>
      </c>
      <c r="H18" s="40">
        <f t="shared" si="3"/>
        <v>302</v>
      </c>
      <c r="I18" s="40"/>
      <c r="J18" s="40"/>
      <c r="K18" s="40"/>
      <c r="L18" s="40">
        <f t="shared" si="1"/>
        <v>302</v>
      </c>
      <c r="M18" s="12"/>
    </row>
    <row r="19" spans="1:13" s="4" customFormat="1" ht="22.5" customHeight="1">
      <c r="A19" s="9" t="s">
        <v>228</v>
      </c>
      <c r="B19" s="13"/>
      <c r="C19" s="74">
        <v>0.004</v>
      </c>
      <c r="D19" s="13" t="s">
        <v>8</v>
      </c>
      <c r="E19" s="123"/>
      <c r="F19" s="40"/>
      <c r="G19" s="40">
        <f>인건비!B13</f>
        <v>63226</v>
      </c>
      <c r="H19" s="40">
        <f>INT(C19*G19)</f>
        <v>252</v>
      </c>
      <c r="I19" s="40"/>
      <c r="J19" s="40"/>
      <c r="K19" s="40"/>
      <c r="L19" s="40">
        <f>SUM(F19,H19,J19)</f>
        <v>252</v>
      </c>
      <c r="M19" s="158"/>
    </row>
    <row r="20" spans="1:13" s="4" customFormat="1" ht="22.5" customHeight="1">
      <c r="A20" s="9"/>
      <c r="B20" s="13"/>
      <c r="C20" s="74"/>
      <c r="D20" s="13"/>
      <c r="E20" s="123"/>
      <c r="F20" s="40"/>
      <c r="G20" s="40"/>
      <c r="H20" s="40"/>
      <c r="I20" s="40"/>
      <c r="J20" s="40"/>
      <c r="K20" s="40"/>
      <c r="L20" s="40"/>
      <c r="M20" s="12"/>
    </row>
    <row r="21" spans="1:13" s="4" customFormat="1" ht="22.5" customHeight="1">
      <c r="A21" s="9"/>
      <c r="B21" s="13"/>
      <c r="C21" s="74"/>
      <c r="D21" s="13"/>
      <c r="E21" s="123"/>
      <c r="F21" s="40"/>
      <c r="G21" s="40"/>
      <c r="H21" s="40"/>
      <c r="I21" s="40"/>
      <c r="J21" s="40"/>
      <c r="K21" s="40"/>
      <c r="L21" s="40"/>
      <c r="M21" s="12"/>
    </row>
    <row r="22" spans="1:13" s="4" customFormat="1" ht="22.5" customHeight="1">
      <c r="A22" s="9"/>
      <c r="B22" s="13"/>
      <c r="C22" s="74"/>
      <c r="D22" s="13"/>
      <c r="E22" s="123"/>
      <c r="F22" s="40"/>
      <c r="G22" s="40"/>
      <c r="H22" s="40"/>
      <c r="I22" s="40"/>
      <c r="J22" s="40"/>
      <c r="K22" s="40"/>
      <c r="L22" s="40"/>
      <c r="M22" s="12"/>
    </row>
    <row r="23" spans="1:13" s="4" customFormat="1" ht="22.5" customHeight="1">
      <c r="A23" s="131"/>
      <c r="B23" s="139"/>
      <c r="C23" s="140"/>
      <c r="D23" s="139"/>
      <c r="E23" s="142"/>
      <c r="F23" s="41"/>
      <c r="G23" s="41"/>
      <c r="H23" s="41"/>
      <c r="I23" s="41"/>
      <c r="J23" s="41"/>
      <c r="K23" s="41"/>
      <c r="L23" s="41"/>
      <c r="M23" s="19"/>
    </row>
    <row r="24" spans="1:8" ht="13.5">
      <c r="A24" s="137"/>
      <c r="B24" s="137"/>
      <c r="C24" s="138"/>
      <c r="D24" s="137"/>
      <c r="H24" s="145"/>
    </row>
    <row r="25" spans="1:13" s="4" customFormat="1" ht="22.5" customHeight="1">
      <c r="A25" s="20" t="s">
        <v>229</v>
      </c>
      <c r="B25" s="125"/>
      <c r="C25" s="141">
        <v>0.009</v>
      </c>
      <c r="D25" s="156" t="s">
        <v>8</v>
      </c>
      <c r="E25" s="22"/>
      <c r="F25" s="126"/>
      <c r="G25" s="126">
        <f>인건비!B4</f>
        <v>84343</v>
      </c>
      <c r="H25" s="126">
        <f t="shared" si="3"/>
        <v>759</v>
      </c>
      <c r="I25" s="157"/>
      <c r="J25" s="126"/>
      <c r="K25" s="126"/>
      <c r="L25" s="126">
        <f>SUM(F25,H25,J25)</f>
        <v>759</v>
      </c>
      <c r="M25" s="23"/>
    </row>
    <row r="26" spans="1:13" s="4" customFormat="1" ht="22.5" customHeight="1">
      <c r="A26" s="9" t="s">
        <v>90</v>
      </c>
      <c r="B26" s="13"/>
      <c r="C26" s="74">
        <v>0.009</v>
      </c>
      <c r="D26" s="143" t="s">
        <v>8</v>
      </c>
      <c r="E26" s="11"/>
      <c r="F26" s="40"/>
      <c r="G26" s="73">
        <f>인건비!B8</f>
        <v>70264</v>
      </c>
      <c r="H26" s="40">
        <f t="shared" si="3"/>
        <v>632</v>
      </c>
      <c r="I26" s="123"/>
      <c r="J26" s="40"/>
      <c r="K26" s="40"/>
      <c r="L26" s="40">
        <f>SUM(F26,H26,J26)</f>
        <v>632</v>
      </c>
      <c r="M26" s="12"/>
    </row>
    <row r="27" spans="1:13" s="4" customFormat="1" ht="22.5" customHeight="1">
      <c r="A27" s="20" t="s">
        <v>231</v>
      </c>
      <c r="B27" s="21"/>
      <c r="C27" s="141">
        <v>0.037</v>
      </c>
      <c r="D27" s="143" t="s">
        <v>236</v>
      </c>
      <c r="E27" s="11"/>
      <c r="F27" s="40"/>
      <c r="G27" s="73">
        <f>인건비!B9</f>
        <v>55252</v>
      </c>
      <c r="H27" s="40">
        <f t="shared" si="3"/>
        <v>2044</v>
      </c>
      <c r="I27" s="123"/>
      <c r="J27" s="40"/>
      <c r="K27" s="40"/>
      <c r="L27" s="40">
        <f>SUM(F27,H27,J27)</f>
        <v>2044</v>
      </c>
      <c r="M27" s="12"/>
    </row>
    <row r="28" spans="1:13" s="4" customFormat="1" ht="22.5" customHeight="1">
      <c r="A28" s="9" t="s">
        <v>232</v>
      </c>
      <c r="B28" s="13" t="s">
        <v>234</v>
      </c>
      <c r="C28" s="40">
        <v>2</v>
      </c>
      <c r="D28" s="13"/>
      <c r="E28" s="22"/>
      <c r="F28" s="126"/>
      <c r="G28" s="144"/>
      <c r="H28" s="126"/>
      <c r="I28" s="40">
        <f>SUM(H9:H27)</f>
        <v>8696</v>
      </c>
      <c r="J28" s="40">
        <f>INT(C28*I28/100)</f>
        <v>173</v>
      </c>
      <c r="K28" s="40"/>
      <c r="L28" s="40">
        <f>SUM(F28,H28,J28)</f>
        <v>173</v>
      </c>
      <c r="M28" s="12"/>
    </row>
    <row r="29" spans="1:13" s="4" customFormat="1" ht="22.5" customHeight="1">
      <c r="A29" s="9" t="s">
        <v>233</v>
      </c>
      <c r="B29" s="13" t="s">
        <v>235</v>
      </c>
      <c r="C29" s="40">
        <v>3</v>
      </c>
      <c r="D29" s="13"/>
      <c r="E29" s="40">
        <f>SUM(F4:F16)</f>
        <v>5335</v>
      </c>
      <c r="F29" s="40">
        <f>INT(C29*E29/100)</f>
        <v>160</v>
      </c>
      <c r="G29" s="40"/>
      <c r="H29" s="40"/>
      <c r="I29" s="40"/>
      <c r="J29" s="40"/>
      <c r="K29" s="40"/>
      <c r="L29" s="40">
        <f>SUM(F29,H29,J29)</f>
        <v>160</v>
      </c>
      <c r="M29" s="130"/>
    </row>
    <row r="30" spans="1:13" s="4" customFormat="1" ht="22.5" customHeight="1">
      <c r="A30" s="9" t="s">
        <v>237</v>
      </c>
      <c r="B30" s="10"/>
      <c r="C30" s="11"/>
      <c r="D30" s="13"/>
      <c r="E30" s="11"/>
      <c r="F30" s="40">
        <f>SUM(F4:F29)</f>
        <v>5495</v>
      </c>
      <c r="G30" s="40"/>
      <c r="H30" s="40">
        <f>SUM(H4:H29)</f>
        <v>8696</v>
      </c>
      <c r="I30" s="40"/>
      <c r="J30" s="40">
        <f>SUM(J4:J29)</f>
        <v>3687</v>
      </c>
      <c r="K30" s="40"/>
      <c r="L30" s="40">
        <f>SUM(L4:L29)</f>
        <v>17878</v>
      </c>
      <c r="M30" s="12"/>
    </row>
    <row r="31" spans="1:13" s="4" customFormat="1" ht="22.5" customHeight="1">
      <c r="A31" s="15"/>
      <c r="B31" s="10"/>
      <c r="C31" s="11"/>
      <c r="D31" s="13"/>
      <c r="E31" s="11"/>
      <c r="F31" s="11"/>
      <c r="G31" s="14"/>
      <c r="H31" s="11"/>
      <c r="I31" s="11"/>
      <c r="J31" s="11"/>
      <c r="K31" s="11"/>
      <c r="L31" s="11"/>
      <c r="M31" s="12"/>
    </row>
    <row r="32" spans="1:13" s="4" customFormat="1" ht="22.5" customHeight="1">
      <c r="A32" s="15"/>
      <c r="B32" s="10"/>
      <c r="C32" s="11"/>
      <c r="D32" s="13"/>
      <c r="E32" s="11"/>
      <c r="F32" s="11"/>
      <c r="G32" s="14"/>
      <c r="H32" s="11"/>
      <c r="I32" s="11"/>
      <c r="J32" s="11"/>
      <c r="K32" s="11"/>
      <c r="L32" s="11"/>
      <c r="M32" s="12"/>
    </row>
    <row r="33" spans="1:13" s="4" customFormat="1" ht="22.5" customHeight="1">
      <c r="A33" s="15"/>
      <c r="B33" s="10"/>
      <c r="C33" s="11"/>
      <c r="D33" s="13"/>
      <c r="E33" s="11"/>
      <c r="F33" s="11"/>
      <c r="G33" s="14"/>
      <c r="H33" s="11"/>
      <c r="I33" s="11"/>
      <c r="J33" s="11"/>
      <c r="K33" s="11"/>
      <c r="L33" s="11"/>
      <c r="M33" s="12"/>
    </row>
    <row r="34" spans="1:13" s="4" customFormat="1" ht="22.5" customHeight="1">
      <c r="A34" s="15"/>
      <c r="B34" s="10"/>
      <c r="C34" s="11"/>
      <c r="D34" s="13"/>
      <c r="E34" s="11"/>
      <c r="F34" s="11"/>
      <c r="G34" s="14"/>
      <c r="H34" s="11"/>
      <c r="I34" s="11"/>
      <c r="J34" s="11"/>
      <c r="K34" s="11"/>
      <c r="L34" s="11"/>
      <c r="M34" s="12"/>
    </row>
    <row r="35" spans="1:13" s="4" customFormat="1" ht="22.5" customHeight="1">
      <c r="A35" s="15"/>
      <c r="B35" s="10"/>
      <c r="C35" s="11"/>
      <c r="D35" s="13"/>
      <c r="E35" s="11"/>
      <c r="F35" s="11"/>
      <c r="G35" s="14"/>
      <c r="H35" s="11"/>
      <c r="I35" s="11"/>
      <c r="J35" s="11"/>
      <c r="K35" s="11"/>
      <c r="L35" s="11"/>
      <c r="M35" s="12"/>
    </row>
    <row r="36" spans="1:13" s="4" customFormat="1" ht="22.5" customHeight="1">
      <c r="A36" s="15"/>
      <c r="B36" s="10"/>
      <c r="C36" s="11"/>
      <c r="D36" s="13"/>
      <c r="E36" s="11"/>
      <c r="F36" s="11"/>
      <c r="G36" s="14"/>
      <c r="H36" s="11"/>
      <c r="I36" s="11"/>
      <c r="J36" s="11"/>
      <c r="K36" s="11"/>
      <c r="L36" s="11"/>
      <c r="M36" s="12"/>
    </row>
    <row r="37" spans="1:13" s="4" customFormat="1" ht="22.5" customHeight="1">
      <c r="A37" s="15"/>
      <c r="B37" s="10"/>
      <c r="C37" s="11"/>
      <c r="D37" s="13"/>
      <c r="E37" s="11"/>
      <c r="F37" s="11"/>
      <c r="G37" s="14"/>
      <c r="H37" s="11"/>
      <c r="I37" s="11"/>
      <c r="J37" s="11"/>
      <c r="K37" s="11"/>
      <c r="L37" s="11"/>
      <c r="M37" s="12"/>
    </row>
    <row r="38" spans="1:13" s="4" customFormat="1" ht="22.5" customHeight="1">
      <c r="A38" s="15"/>
      <c r="B38" s="10"/>
      <c r="C38" s="11"/>
      <c r="D38" s="13"/>
      <c r="E38" s="11"/>
      <c r="F38" s="11"/>
      <c r="G38" s="14"/>
      <c r="H38" s="11"/>
      <c r="I38" s="11"/>
      <c r="J38" s="11"/>
      <c r="K38" s="11"/>
      <c r="L38" s="11"/>
      <c r="M38" s="12"/>
    </row>
    <row r="39" spans="1:13" s="4" customFormat="1" ht="22.5" customHeight="1">
      <c r="A39" s="15"/>
      <c r="B39" s="10"/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2"/>
    </row>
    <row r="40" spans="1:13" s="4" customFormat="1" ht="22.5" customHeight="1">
      <c r="A40" s="15"/>
      <c r="B40" s="10"/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2"/>
    </row>
    <row r="41" spans="1:13" s="4" customFormat="1" ht="22.5" customHeight="1">
      <c r="A41" s="15"/>
      <c r="B41" s="10"/>
      <c r="C41" s="10"/>
      <c r="D41" s="10"/>
      <c r="E41" s="11"/>
      <c r="F41" s="11"/>
      <c r="G41" s="11"/>
      <c r="H41" s="11"/>
      <c r="I41" s="11"/>
      <c r="J41" s="11"/>
      <c r="K41" s="11"/>
      <c r="L41" s="11"/>
      <c r="M41" s="12"/>
    </row>
    <row r="42" spans="1:13" s="4" customFormat="1" ht="22.5" customHeight="1">
      <c r="A42" s="15"/>
      <c r="B42" s="10"/>
      <c r="C42" s="10"/>
      <c r="D42" s="10"/>
      <c r="E42" s="11"/>
      <c r="F42" s="11"/>
      <c r="G42" s="11"/>
      <c r="H42" s="11"/>
      <c r="I42" s="11"/>
      <c r="J42" s="11"/>
      <c r="K42" s="11"/>
      <c r="L42" s="11"/>
      <c r="M42" s="12"/>
    </row>
    <row r="43" spans="1:13" s="4" customFormat="1" ht="22.5" customHeight="1">
      <c r="A43" s="15"/>
      <c r="B43" s="10"/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2"/>
    </row>
    <row r="44" spans="1:13" s="4" customFormat="1" ht="22.5" customHeight="1">
      <c r="A44" s="15"/>
      <c r="B44" s="10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2"/>
    </row>
    <row r="45" spans="1:13" s="4" customFormat="1" ht="22.5" customHeight="1">
      <c r="A45" s="16"/>
      <c r="B45" s="17"/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9"/>
    </row>
  </sheetData>
  <mergeCells count="5">
    <mergeCell ref="M1:M2"/>
    <mergeCell ref="A1:A2"/>
    <mergeCell ref="B1:B2"/>
    <mergeCell ref="C1:C2"/>
    <mergeCell ref="D1:D2"/>
  </mergeCells>
  <printOptions horizontalCentered="1"/>
  <pageMargins left="0.7480314960629921" right="0.7480314960629921" top="0.5118110236220472" bottom="0.2755905511811024" header="0.2362204724409449" footer="0.2362204724409449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97" workbookViewId="0" topLeftCell="A1">
      <selection activeCell="J39" sqref="J39"/>
    </sheetView>
  </sheetViews>
  <sheetFormatPr defaultColWidth="9.00390625" defaultRowHeight="13.5"/>
  <cols>
    <col min="1" max="1" width="22.125" style="1" customWidth="1"/>
    <col min="2" max="2" width="12.875" style="1" customWidth="1"/>
    <col min="3" max="3" width="7.875" style="1" bestFit="1" customWidth="1"/>
    <col min="4" max="4" width="7.00390625" style="152" bestFit="1" customWidth="1"/>
    <col min="5" max="13" width="9.00390625" style="1" customWidth="1"/>
  </cols>
  <sheetData>
    <row r="1" spans="1:14" s="1" customFormat="1" ht="21.75" customHeight="1">
      <c r="A1" s="167" t="s">
        <v>255</v>
      </c>
      <c r="B1" s="169" t="s">
        <v>256</v>
      </c>
      <c r="C1" s="171" t="s">
        <v>257</v>
      </c>
      <c r="D1" s="171" t="s">
        <v>258</v>
      </c>
      <c r="E1" s="5" t="s">
        <v>0</v>
      </c>
      <c r="F1" s="5"/>
      <c r="G1" s="5" t="s">
        <v>1</v>
      </c>
      <c r="H1" s="5"/>
      <c r="I1" s="6" t="s">
        <v>2</v>
      </c>
      <c r="J1" s="5"/>
      <c r="K1" s="6" t="s">
        <v>3</v>
      </c>
      <c r="L1" s="6"/>
      <c r="M1" s="164" t="s">
        <v>259</v>
      </c>
      <c r="N1" s="2"/>
    </row>
    <row r="2" spans="1:14" s="1" customFormat="1" ht="21.75" customHeight="1" thickBot="1">
      <c r="A2" s="168"/>
      <c r="B2" s="170"/>
      <c r="C2" s="172"/>
      <c r="D2" s="172"/>
      <c r="E2" s="24" t="s">
        <v>4</v>
      </c>
      <c r="F2" s="24" t="s">
        <v>5</v>
      </c>
      <c r="G2" s="24" t="s">
        <v>4</v>
      </c>
      <c r="H2" s="25" t="s">
        <v>5</v>
      </c>
      <c r="I2" s="24" t="s">
        <v>4</v>
      </c>
      <c r="J2" s="25" t="s">
        <v>5</v>
      </c>
      <c r="K2" s="25" t="s">
        <v>4</v>
      </c>
      <c r="L2" s="25" t="s">
        <v>5</v>
      </c>
      <c r="M2" s="165"/>
      <c r="N2" s="2"/>
    </row>
    <row r="3" spans="1:13" s="4" customFormat="1" ht="22.5" customHeight="1" thickTop="1">
      <c r="A3" s="70" t="s">
        <v>238</v>
      </c>
      <c r="B3" s="71" t="s">
        <v>260</v>
      </c>
      <c r="C3" s="72"/>
      <c r="D3" s="71"/>
      <c r="E3" s="136"/>
      <c r="F3" s="22"/>
      <c r="G3" s="22"/>
      <c r="H3" s="22"/>
      <c r="I3" s="22"/>
      <c r="J3" s="22"/>
      <c r="K3" s="22"/>
      <c r="L3" s="22"/>
      <c r="M3" s="23"/>
    </row>
    <row r="4" spans="1:13" s="4" customFormat="1" ht="22.5" customHeight="1">
      <c r="A4" s="9" t="s">
        <v>261</v>
      </c>
      <c r="B4" s="13" t="s">
        <v>279</v>
      </c>
      <c r="C4" s="74">
        <v>1.05</v>
      </c>
      <c r="D4" s="13" t="s">
        <v>44</v>
      </c>
      <c r="E4" s="123">
        <f>재료비!D17</f>
        <v>1675</v>
      </c>
      <c r="F4" s="40">
        <f>INT(C4*E4)</f>
        <v>1758</v>
      </c>
      <c r="G4" s="40"/>
      <c r="H4" s="40"/>
      <c r="I4" s="40"/>
      <c r="J4" s="40"/>
      <c r="K4" s="40"/>
      <c r="L4" s="40">
        <f>SUM(F4,H4,J4)</f>
        <v>1758</v>
      </c>
      <c r="M4" s="12"/>
    </row>
    <row r="5" spans="1:13" s="4" customFormat="1" ht="22.5" customHeight="1">
      <c r="A5" s="9" t="s">
        <v>253</v>
      </c>
      <c r="B5" s="10"/>
      <c r="C5" s="74">
        <v>0.004</v>
      </c>
      <c r="D5" s="13" t="s">
        <v>8</v>
      </c>
      <c r="E5" s="123"/>
      <c r="F5" s="40"/>
      <c r="G5" s="73">
        <f>인건비!B3</f>
        <v>76528</v>
      </c>
      <c r="H5" s="40">
        <f>INT(C5*G5)</f>
        <v>306</v>
      </c>
      <c r="I5" s="40"/>
      <c r="J5" s="40"/>
      <c r="K5" s="40"/>
      <c r="L5" s="40">
        <f>SUM(F5,H5,J5)</f>
        <v>306</v>
      </c>
      <c r="M5" s="12"/>
    </row>
    <row r="6" spans="1:13" s="4" customFormat="1" ht="22.5" customHeight="1">
      <c r="A6" s="9" t="s">
        <v>254</v>
      </c>
      <c r="B6" s="10"/>
      <c r="C6" s="74">
        <v>0.004</v>
      </c>
      <c r="D6" s="13" t="s">
        <v>8</v>
      </c>
      <c r="E6" s="123"/>
      <c r="F6" s="40"/>
      <c r="G6" s="40">
        <f>인건비!B8</f>
        <v>70264</v>
      </c>
      <c r="H6" s="40">
        <f>INT(C6*G6)</f>
        <v>281</v>
      </c>
      <c r="I6" s="40"/>
      <c r="J6" s="40"/>
      <c r="K6" s="40"/>
      <c r="L6" s="40">
        <f>SUM(F6,H6,J6)</f>
        <v>281</v>
      </c>
      <c r="M6" s="12"/>
    </row>
    <row r="7" spans="1:13" s="4" customFormat="1" ht="22.5" customHeight="1">
      <c r="A7" s="9" t="s">
        <v>10</v>
      </c>
      <c r="B7" s="10"/>
      <c r="C7" s="10"/>
      <c r="D7" s="10"/>
      <c r="E7" s="123"/>
      <c r="F7" s="40">
        <f>SUM(F4:F6)</f>
        <v>1758</v>
      </c>
      <c r="G7" s="40"/>
      <c r="H7" s="40">
        <f>SUM(H4:H6)</f>
        <v>587</v>
      </c>
      <c r="I7" s="40"/>
      <c r="J7" s="40"/>
      <c r="K7" s="40"/>
      <c r="L7" s="40">
        <f>SUM(F7,H7,J7)</f>
        <v>2345</v>
      </c>
      <c r="M7" s="12"/>
    </row>
    <row r="8" spans="1:13" s="4" customFormat="1" ht="22.5" customHeight="1">
      <c r="A8" s="153"/>
      <c r="B8" s="125"/>
      <c r="C8" s="141"/>
      <c r="D8" s="125"/>
      <c r="E8" s="123"/>
      <c r="F8" s="40"/>
      <c r="G8" s="73"/>
      <c r="H8" s="40"/>
      <c r="I8" s="40"/>
      <c r="J8" s="40"/>
      <c r="K8" s="40"/>
      <c r="L8" s="40"/>
      <c r="M8" s="12"/>
    </row>
    <row r="9" spans="1:13" s="4" customFormat="1" ht="22.5" customHeight="1">
      <c r="A9" s="15"/>
      <c r="B9" s="13"/>
      <c r="C9" s="74"/>
      <c r="D9" s="13"/>
      <c r="E9" s="123"/>
      <c r="F9" s="40"/>
      <c r="G9" s="73"/>
      <c r="H9" s="40"/>
      <c r="I9" s="40"/>
      <c r="J9" s="40"/>
      <c r="K9" s="40"/>
      <c r="L9" s="40"/>
      <c r="M9" s="12"/>
    </row>
    <row r="10" spans="1:13" s="4" customFormat="1" ht="22.5" customHeight="1">
      <c r="A10" s="9"/>
      <c r="B10" s="10"/>
      <c r="C10" s="10"/>
      <c r="D10" s="10"/>
      <c r="E10" s="123"/>
      <c r="F10" s="40"/>
      <c r="G10" s="40"/>
      <c r="H10" s="40"/>
      <c r="I10" s="40"/>
      <c r="J10" s="40"/>
      <c r="K10" s="40"/>
      <c r="L10" s="40"/>
      <c r="M10" s="12"/>
    </row>
    <row r="11" spans="1:13" s="4" customFormat="1" ht="22.5" customHeight="1">
      <c r="A11" s="153"/>
      <c r="B11" s="21"/>
      <c r="C11" s="22"/>
      <c r="D11" s="149"/>
      <c r="E11" s="40"/>
      <c r="F11" s="40"/>
      <c r="G11" s="73"/>
      <c r="H11" s="40"/>
      <c r="I11" s="40"/>
      <c r="J11" s="40"/>
      <c r="K11" s="40"/>
      <c r="L11" s="40"/>
      <c r="M11" s="12"/>
    </row>
    <row r="12" spans="1:13" s="4" customFormat="1" ht="22.5" customHeight="1">
      <c r="A12" s="15"/>
      <c r="B12" s="10"/>
      <c r="C12" s="11"/>
      <c r="D12" s="148"/>
      <c r="E12" s="40"/>
      <c r="F12" s="40"/>
      <c r="G12" s="73"/>
      <c r="H12" s="40"/>
      <c r="I12" s="40"/>
      <c r="J12" s="40"/>
      <c r="K12" s="40"/>
      <c r="L12" s="40"/>
      <c r="M12" s="12"/>
    </row>
    <row r="13" spans="1:13" s="4" customFormat="1" ht="22.5" customHeight="1">
      <c r="A13" s="15"/>
      <c r="B13" s="10"/>
      <c r="C13" s="11"/>
      <c r="D13" s="148"/>
      <c r="E13" s="11"/>
      <c r="F13" s="11"/>
      <c r="G13" s="14"/>
      <c r="H13" s="11"/>
      <c r="I13" s="11"/>
      <c r="J13" s="11"/>
      <c r="K13" s="11"/>
      <c r="L13" s="11"/>
      <c r="M13" s="12"/>
    </row>
    <row r="14" spans="1:13" s="4" customFormat="1" ht="22.5" customHeight="1">
      <c r="A14" s="15"/>
      <c r="B14" s="10"/>
      <c r="C14" s="11"/>
      <c r="D14" s="148"/>
      <c r="E14" s="11"/>
      <c r="F14" s="11"/>
      <c r="G14" s="14"/>
      <c r="H14" s="11"/>
      <c r="I14" s="11"/>
      <c r="J14" s="11"/>
      <c r="K14" s="11"/>
      <c r="L14" s="11"/>
      <c r="M14" s="12"/>
    </row>
    <row r="15" spans="1:13" s="4" customFormat="1" ht="22.5" customHeight="1">
      <c r="A15" s="15"/>
      <c r="B15" s="10"/>
      <c r="C15" s="11"/>
      <c r="D15" s="148"/>
      <c r="E15" s="11"/>
      <c r="F15" s="11"/>
      <c r="G15" s="14"/>
      <c r="H15" s="11"/>
      <c r="I15" s="11"/>
      <c r="J15" s="11"/>
      <c r="K15" s="11"/>
      <c r="L15" s="11"/>
      <c r="M15" s="12"/>
    </row>
    <row r="16" spans="1:13" s="4" customFormat="1" ht="22.5" customHeight="1">
      <c r="A16" s="15"/>
      <c r="B16" s="10"/>
      <c r="C16" s="11"/>
      <c r="D16" s="148"/>
      <c r="E16" s="11"/>
      <c r="F16" s="11"/>
      <c r="G16" s="14"/>
      <c r="H16" s="11"/>
      <c r="I16" s="11"/>
      <c r="J16" s="11"/>
      <c r="K16" s="11"/>
      <c r="L16" s="11"/>
      <c r="M16" s="12"/>
    </row>
    <row r="17" spans="1:13" s="4" customFormat="1" ht="22.5" customHeight="1">
      <c r="A17" s="15"/>
      <c r="B17" s="10"/>
      <c r="C17" s="10"/>
      <c r="D17" s="150"/>
      <c r="E17" s="11"/>
      <c r="F17" s="11"/>
      <c r="G17" s="11"/>
      <c r="H17" s="11"/>
      <c r="I17" s="11"/>
      <c r="J17" s="11"/>
      <c r="K17" s="11"/>
      <c r="L17" s="11"/>
      <c r="M17" s="12"/>
    </row>
    <row r="18" spans="1:13" s="4" customFormat="1" ht="22.5" customHeight="1">
      <c r="A18" s="15"/>
      <c r="B18" s="10"/>
      <c r="C18" s="10"/>
      <c r="D18" s="150"/>
      <c r="E18" s="11"/>
      <c r="F18" s="11"/>
      <c r="G18" s="11"/>
      <c r="H18" s="11"/>
      <c r="I18" s="11"/>
      <c r="J18" s="11"/>
      <c r="K18" s="11"/>
      <c r="L18" s="11"/>
      <c r="M18" s="12"/>
    </row>
    <row r="19" spans="1:13" s="4" customFormat="1" ht="22.5" customHeight="1">
      <c r="A19" s="15"/>
      <c r="B19" s="10"/>
      <c r="C19" s="10"/>
      <c r="D19" s="150"/>
      <c r="E19" s="11"/>
      <c r="F19" s="11"/>
      <c r="G19" s="11"/>
      <c r="H19" s="11"/>
      <c r="I19" s="11"/>
      <c r="J19" s="11"/>
      <c r="K19" s="11"/>
      <c r="L19" s="11"/>
      <c r="M19" s="12"/>
    </row>
    <row r="20" spans="1:13" s="4" customFormat="1" ht="22.5" customHeight="1">
      <c r="A20" s="15"/>
      <c r="B20" s="10"/>
      <c r="C20" s="10"/>
      <c r="D20" s="150"/>
      <c r="E20" s="11"/>
      <c r="F20" s="11"/>
      <c r="G20" s="11"/>
      <c r="H20" s="11"/>
      <c r="I20" s="11"/>
      <c r="J20" s="11"/>
      <c r="K20" s="11"/>
      <c r="L20" s="11"/>
      <c r="M20" s="12"/>
    </row>
    <row r="21" spans="1:13" s="4" customFormat="1" ht="22.5" customHeight="1">
      <c r="A21" s="15"/>
      <c r="B21" s="10"/>
      <c r="C21" s="10"/>
      <c r="D21" s="150"/>
      <c r="E21" s="11"/>
      <c r="F21" s="11"/>
      <c r="G21" s="11"/>
      <c r="H21" s="11"/>
      <c r="I21" s="11"/>
      <c r="J21" s="11"/>
      <c r="K21" s="11"/>
      <c r="L21" s="11"/>
      <c r="M21" s="12"/>
    </row>
    <row r="22" spans="1:13" s="4" customFormat="1" ht="22.5" customHeight="1">
      <c r="A22" s="15"/>
      <c r="B22" s="10"/>
      <c r="C22" s="10"/>
      <c r="D22" s="150"/>
      <c r="E22" s="11"/>
      <c r="F22" s="11"/>
      <c r="G22" s="11"/>
      <c r="H22" s="11"/>
      <c r="I22" s="11"/>
      <c r="J22" s="11"/>
      <c r="K22" s="11"/>
      <c r="L22" s="11"/>
      <c r="M22" s="12"/>
    </row>
    <row r="23" spans="1:13" s="4" customFormat="1" ht="22.5" customHeight="1">
      <c r="A23" s="16"/>
      <c r="B23" s="17"/>
      <c r="C23" s="17"/>
      <c r="D23" s="151"/>
      <c r="E23" s="18"/>
      <c r="F23" s="18"/>
      <c r="G23" s="18"/>
      <c r="H23" s="18"/>
      <c r="I23" s="18"/>
      <c r="J23" s="18"/>
      <c r="K23" s="18"/>
      <c r="L23" s="18"/>
      <c r="M23" s="19"/>
    </row>
  </sheetData>
  <mergeCells count="5">
    <mergeCell ref="M1:M2"/>
    <mergeCell ref="A1:A2"/>
    <mergeCell ref="B1:B2"/>
    <mergeCell ref="C1:C2"/>
    <mergeCell ref="D1:D2"/>
  </mergeCells>
  <printOptions horizontalCentered="1"/>
  <pageMargins left="0.7480314960629921" right="0.7480314960629921" top="0.5118110236220472" bottom="0.2755905511811024" header="0.2362204724409449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texsol</dc:creator>
  <cp:keywords/>
  <dc:description/>
  <cp:lastModifiedBy>손석준</cp:lastModifiedBy>
  <cp:lastPrinted>2005-10-14T05:22:43Z</cp:lastPrinted>
  <dcterms:created xsi:type="dcterms:W3CDTF">2000-08-07T04:15:01Z</dcterms:created>
  <dcterms:modified xsi:type="dcterms:W3CDTF">2006-01-02T05:56:56Z</dcterms:modified>
  <cp:category/>
  <cp:version/>
  <cp:contentType/>
  <cp:contentStatus/>
</cp:coreProperties>
</file>