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valuation exercise" sheetId="1" r:id="rId1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39379.4051157407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_xlnm.Print_Area" localSheetId="0">'valuation exercise'!$A$1:$N$49</definedName>
  </definedNames>
  <calcPr fullCalcOnLoad="1"/>
</workbook>
</file>

<file path=xl/sharedStrings.xml><?xml version="1.0" encoding="utf-8"?>
<sst xmlns="http://schemas.openxmlformats.org/spreadsheetml/2006/main" count="53" uniqueCount="45">
  <si>
    <t>Gross profit</t>
  </si>
  <si>
    <t>Research and development</t>
  </si>
  <si>
    <t>Capital expenditures</t>
  </si>
  <si>
    <t>Operating income</t>
  </si>
  <si>
    <t>Net income</t>
  </si>
  <si>
    <t>Actual</t>
  </si>
  <si>
    <t>Revenues</t>
  </si>
  <si>
    <t>Cost of goods sold</t>
  </si>
  <si>
    <t>Other operating expenses</t>
  </si>
  <si>
    <t>Taxes</t>
  </si>
  <si>
    <t>Capital expenditure</t>
  </si>
  <si>
    <t>Depreciation</t>
  </si>
  <si>
    <t>Free cash flows</t>
  </si>
  <si>
    <t>Terminal value</t>
  </si>
  <si>
    <t>Discount rate</t>
  </si>
  <si>
    <t>Forecast</t>
  </si>
  <si>
    <t>Cumulative tax loss carry-forward</t>
  </si>
  <si>
    <t>Terminal value perpetual growth rate</t>
  </si>
  <si>
    <t>Value per share</t>
  </si>
  <si>
    <t>R&amp;D</t>
  </si>
  <si>
    <t>Tax</t>
  </si>
  <si>
    <t>of revenues</t>
  </si>
  <si>
    <t>of revenues after 2001 (close to Microsoft's 34%)</t>
  </si>
  <si>
    <t>points each year until 2001</t>
  </si>
  <si>
    <t>declining</t>
  </si>
  <si>
    <t>of revenues after 2001 (close to Microsoft's)</t>
  </si>
  <si>
    <t>Change in net working capital</t>
  </si>
  <si>
    <t>Add back depreciation</t>
  </si>
  <si>
    <t>A</t>
  </si>
  <si>
    <t>B</t>
  </si>
  <si>
    <t>C</t>
  </si>
  <si>
    <t>D</t>
  </si>
  <si>
    <t>(A+B+C+D)</t>
  </si>
  <si>
    <t>Assumptions -cash flows</t>
  </si>
  <si>
    <t>Assumptions -discount and growth rates</t>
  </si>
  <si>
    <t>Total present value -Value of Netscape (m.)</t>
  </si>
  <si>
    <t>Present value of terminal value (m.)</t>
  </si>
  <si>
    <t>Current shares outstanding (m.)</t>
  </si>
  <si>
    <t>New shares (m.)</t>
  </si>
  <si>
    <t>Total shares (m.)</t>
  </si>
  <si>
    <t>Discounted Cash Flow Valuation of Netscape Communications Corporation ($m.)</t>
  </si>
  <si>
    <t>Growth rate (1995-2005)</t>
  </si>
  <si>
    <t>Present value of cash flows (m.) (1996-2005)</t>
  </si>
  <si>
    <t>Assumptions</t>
  </si>
  <si>
    <t>Growth rate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</si>
</sst>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3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0" fontId="2" fillId="2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164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sales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'valuation exercise'!$D$4:$N$4</c:f>
              <c:numCache/>
            </c:numRef>
          </c:cat>
          <c:val>
            <c:numRef>
              <c:f>'valuation exercise'!$D$5:$N$5</c:f>
              <c:numCache/>
            </c:numRef>
          </c:val>
        </c:ser>
        <c:axId val="7018200"/>
        <c:axId val="63163801"/>
      </c:bar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3801"/>
        <c:crosses val="autoZero"/>
        <c:auto val="1"/>
        <c:lblOffset val="100"/>
        <c:noMultiLvlLbl val="0"/>
      </c:catAx>
      <c:valAx>
        <c:axId val="63163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1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</xdr:row>
      <xdr:rowOff>66675</xdr:rowOff>
    </xdr:from>
    <xdr:to>
      <xdr:col>22</xdr:col>
      <xdr:colOff>438150</xdr:colOff>
      <xdr:row>23</xdr:row>
      <xdr:rowOff>57150</xdr:rowOff>
    </xdr:to>
    <xdr:graphicFrame>
      <xdr:nvGraphicFramePr>
        <xdr:cNvPr id="1" name="Chart 5"/>
        <xdr:cNvGraphicFramePr/>
      </xdr:nvGraphicFramePr>
      <xdr:xfrm>
        <a:off x="10239375" y="390525"/>
        <a:ext cx="50863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8"/>
  <sheetViews>
    <sheetView tabSelected="1" workbookViewId="0" topLeftCell="A1">
      <selection activeCell="C7" sqref="C7"/>
    </sheetView>
  </sheetViews>
  <sheetFormatPr defaultColWidth="9.140625" defaultRowHeight="12.75"/>
  <cols>
    <col min="1" max="1" width="25.421875" style="0" customWidth="1"/>
    <col min="2" max="3" width="10.140625" style="0" customWidth="1"/>
    <col min="4" max="4" width="12.28125" style="0" bestFit="1" customWidth="1"/>
    <col min="6" max="6" width="9.8515625" style="0" bestFit="1" customWidth="1"/>
  </cols>
  <sheetData>
    <row r="1" spans="1:14" ht="12.75">
      <c r="A1" s="1" t="s">
        <v>40</v>
      </c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  <c r="N1" s="8"/>
    </row>
    <row r="2" spans="1:14" ht="12.75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15"/>
      <c r="B3" s="15"/>
      <c r="C3" s="36"/>
      <c r="D3" s="7" t="s">
        <v>5</v>
      </c>
      <c r="E3" s="5"/>
      <c r="F3" s="5"/>
      <c r="G3" s="5"/>
      <c r="H3" s="5"/>
      <c r="I3" s="4" t="s">
        <v>15</v>
      </c>
      <c r="J3" s="5"/>
      <c r="K3" s="5"/>
      <c r="L3" s="5"/>
      <c r="M3" s="5"/>
      <c r="N3" s="5"/>
    </row>
    <row r="4" spans="1:14" ht="12.75">
      <c r="A4" s="16"/>
      <c r="C4" s="16">
        <v>1994</v>
      </c>
      <c r="D4" s="6">
        <v>1995</v>
      </c>
      <c r="E4" s="6">
        <v>1996</v>
      </c>
      <c r="F4" s="6">
        <v>1997</v>
      </c>
      <c r="G4" s="6">
        <v>1998</v>
      </c>
      <c r="H4" s="6">
        <v>1999</v>
      </c>
      <c r="I4" s="6">
        <v>2000</v>
      </c>
      <c r="J4" s="6">
        <v>2001</v>
      </c>
      <c r="K4" s="6">
        <v>2002</v>
      </c>
      <c r="L4" s="6">
        <v>2003</v>
      </c>
      <c r="M4" s="6">
        <v>2004</v>
      </c>
      <c r="N4" s="6">
        <v>2005</v>
      </c>
    </row>
    <row r="5" spans="1:14" ht="12.75">
      <c r="A5" s="3" t="s">
        <v>6</v>
      </c>
      <c r="B5" s="3"/>
      <c r="C5" s="3">
        <f>696*12/9</f>
        <v>928</v>
      </c>
      <c r="D5" s="17">
        <f>16625*2</f>
        <v>33250</v>
      </c>
      <c r="E5" s="17">
        <f>D5*(1+E6)</f>
        <v>57522.5</v>
      </c>
      <c r="F5" s="17">
        <f aca="true" t="shared" si="0" ref="F5:N5">E5*(1+F6)</f>
        <v>99513.925</v>
      </c>
      <c r="G5" s="17">
        <f t="shared" si="0"/>
        <v>172159.09025</v>
      </c>
      <c r="H5" s="17">
        <f t="shared" si="0"/>
        <v>297835.2261325</v>
      </c>
      <c r="I5" s="17">
        <f t="shared" si="0"/>
        <v>515254.941209225</v>
      </c>
      <c r="J5" s="17">
        <f t="shared" si="0"/>
        <v>891391.0482919592</v>
      </c>
      <c r="K5" s="17">
        <f t="shared" si="0"/>
        <v>1542106.5135450894</v>
      </c>
      <c r="L5" s="17">
        <f t="shared" si="0"/>
        <v>2667844.2684330046</v>
      </c>
      <c r="M5" s="17">
        <f t="shared" si="0"/>
        <v>4615370.584389098</v>
      </c>
      <c r="N5" s="17">
        <f t="shared" si="0"/>
        <v>7984591.110993139</v>
      </c>
    </row>
    <row r="6" spans="1:14" ht="12.75">
      <c r="A6" s="3"/>
      <c r="B6" s="3"/>
      <c r="C6" s="3"/>
      <c r="D6" s="17"/>
      <c r="E6" s="27">
        <f>$J$31</f>
        <v>0.73</v>
      </c>
      <c r="F6" s="27">
        <f aca="true" t="shared" si="1" ref="F6:N6">$J$31</f>
        <v>0.73</v>
      </c>
      <c r="G6" s="27">
        <f t="shared" si="1"/>
        <v>0.73</v>
      </c>
      <c r="H6" s="27">
        <f t="shared" si="1"/>
        <v>0.73</v>
      </c>
      <c r="I6" s="27">
        <f t="shared" si="1"/>
        <v>0.73</v>
      </c>
      <c r="J6" s="27">
        <f t="shared" si="1"/>
        <v>0.73</v>
      </c>
      <c r="K6" s="27">
        <f t="shared" si="1"/>
        <v>0.73</v>
      </c>
      <c r="L6" s="27">
        <f t="shared" si="1"/>
        <v>0.73</v>
      </c>
      <c r="M6" s="27">
        <f t="shared" si="1"/>
        <v>0.73</v>
      </c>
      <c r="N6" s="27">
        <f t="shared" si="1"/>
        <v>0.73</v>
      </c>
    </row>
    <row r="7" spans="1:14" ht="12.75">
      <c r="A7" s="3" t="s">
        <v>7</v>
      </c>
      <c r="B7" s="3"/>
      <c r="C7" s="3"/>
      <c r="D7" s="17">
        <f>D5*$B$40</f>
        <v>3458</v>
      </c>
      <c r="E7" s="17">
        <f>E5*E8</f>
        <v>5982.34</v>
      </c>
      <c r="F7" s="17">
        <f aca="true" t="shared" si="2" ref="F7:N7">F5*F8</f>
        <v>10349.4482</v>
      </c>
      <c r="G7" s="17">
        <f t="shared" si="2"/>
        <v>17904.545386</v>
      </c>
      <c r="H7" s="17">
        <f t="shared" si="2"/>
        <v>30974.86351778</v>
      </c>
      <c r="I7" s="17">
        <f t="shared" si="2"/>
        <v>53586.5138857594</v>
      </c>
      <c r="J7" s="17">
        <f t="shared" si="2"/>
        <v>92704.66902236376</v>
      </c>
      <c r="K7" s="17">
        <f t="shared" si="2"/>
        <v>160379.07740868928</v>
      </c>
      <c r="L7" s="17">
        <f t="shared" si="2"/>
        <v>277455.8039170325</v>
      </c>
      <c r="M7" s="17">
        <f t="shared" si="2"/>
        <v>479998.5407764662</v>
      </c>
      <c r="N7" s="17">
        <f t="shared" si="2"/>
        <v>830397.4755432864</v>
      </c>
    </row>
    <row r="8" spans="1:14" ht="12.75">
      <c r="A8" s="3"/>
      <c r="B8" s="3"/>
      <c r="C8" s="3"/>
      <c r="D8" s="17"/>
      <c r="E8" s="27">
        <v>0.104</v>
      </c>
      <c r="F8" s="27">
        <v>0.104</v>
      </c>
      <c r="G8" s="27">
        <v>0.104</v>
      </c>
      <c r="H8" s="27">
        <v>0.104</v>
      </c>
      <c r="I8" s="27">
        <v>0.104</v>
      </c>
      <c r="J8" s="27">
        <v>0.104</v>
      </c>
      <c r="K8" s="27">
        <v>0.104</v>
      </c>
      <c r="L8" s="27">
        <v>0.104</v>
      </c>
      <c r="M8" s="27">
        <v>0.104</v>
      </c>
      <c r="N8" s="27">
        <v>0.104</v>
      </c>
    </row>
    <row r="9" spans="1:14" ht="12.75">
      <c r="A9" s="3" t="s">
        <v>0</v>
      </c>
      <c r="B9" s="3"/>
      <c r="C9" s="3"/>
      <c r="D9" s="17">
        <f>D5-D7</f>
        <v>29792</v>
      </c>
      <c r="E9" s="17">
        <f aca="true" t="shared" si="3" ref="E9:N9">E5-E7</f>
        <v>51540.16</v>
      </c>
      <c r="F9" s="17">
        <f t="shared" si="3"/>
        <v>89164.4768</v>
      </c>
      <c r="G9" s="17">
        <f t="shared" si="3"/>
        <v>154254.544864</v>
      </c>
      <c r="H9" s="17">
        <f t="shared" si="3"/>
        <v>266860.36261472</v>
      </c>
      <c r="I9" s="17">
        <f t="shared" si="3"/>
        <v>461668.4273234656</v>
      </c>
      <c r="J9" s="17">
        <f t="shared" si="3"/>
        <v>798686.3792695955</v>
      </c>
      <c r="K9" s="17">
        <f t="shared" si="3"/>
        <v>1381727.4361364</v>
      </c>
      <c r="L9" s="17">
        <f t="shared" si="3"/>
        <v>2390388.464515972</v>
      </c>
      <c r="M9" s="17">
        <f t="shared" si="3"/>
        <v>4135372.043612632</v>
      </c>
      <c r="N9" s="17">
        <f t="shared" si="3"/>
        <v>7154193.635449853</v>
      </c>
    </row>
    <row r="10" spans="1:14" ht="12.75">
      <c r="A10" s="3"/>
      <c r="B10" s="3"/>
      <c r="C10" s="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3" t="s">
        <v>1</v>
      </c>
      <c r="B11" s="3"/>
      <c r="C11" s="3"/>
      <c r="D11" s="17">
        <f>D5*$B$41</f>
        <v>12236</v>
      </c>
      <c r="E11" s="17">
        <f>E5*$B$41</f>
        <v>21168.28</v>
      </c>
      <c r="F11" s="17">
        <f aca="true" t="shared" si="4" ref="F11:N11">F5*$B$41</f>
        <v>36621.1244</v>
      </c>
      <c r="G11" s="17">
        <f t="shared" si="4"/>
        <v>63354.545212000005</v>
      </c>
      <c r="H11" s="17">
        <f t="shared" si="4"/>
        <v>109603.36321675999</v>
      </c>
      <c r="I11" s="17">
        <f t="shared" si="4"/>
        <v>189613.8183649948</v>
      </c>
      <c r="J11" s="17">
        <f t="shared" si="4"/>
        <v>328031.905771441</v>
      </c>
      <c r="K11" s="17">
        <f t="shared" si="4"/>
        <v>567495.1969845929</v>
      </c>
      <c r="L11" s="17">
        <f t="shared" si="4"/>
        <v>981766.6907833457</v>
      </c>
      <c r="M11" s="17">
        <f t="shared" si="4"/>
        <v>1698456.375055188</v>
      </c>
      <c r="N11" s="17">
        <f t="shared" si="4"/>
        <v>2938329.528845475</v>
      </c>
    </row>
    <row r="12" spans="1:14" ht="12.75">
      <c r="A12" s="3"/>
      <c r="B12" s="3"/>
      <c r="C12" s="3"/>
      <c r="D12" s="17"/>
      <c r="E12" s="28"/>
      <c r="F12" s="28"/>
      <c r="G12" s="28"/>
      <c r="H12" s="28"/>
      <c r="I12" s="28"/>
      <c r="J12" s="28"/>
      <c r="K12" s="17"/>
      <c r="L12" s="17"/>
      <c r="M12" s="17"/>
      <c r="N12" s="17"/>
    </row>
    <row r="13" spans="1:14" ht="12.75">
      <c r="A13" s="3" t="s">
        <v>8</v>
      </c>
      <c r="B13" s="3"/>
      <c r="C13" s="3"/>
      <c r="D13" s="17">
        <f>D5*B42</f>
        <v>26899.25</v>
      </c>
      <c r="E13" s="17">
        <f>E5*E14</f>
        <v>41882.13225</v>
      </c>
      <c r="F13" s="17">
        <f aca="true" t="shared" si="5" ref="F13:N13">F5*F14</f>
        <v>65210.479913250005</v>
      </c>
      <c r="G13" s="17">
        <f t="shared" si="5"/>
        <v>101532.71722493027</v>
      </c>
      <c r="H13" s="17">
        <f t="shared" si="5"/>
        <v>158086.44071921642</v>
      </c>
      <c r="I13" s="17">
        <f t="shared" si="5"/>
        <v>246140.58819982</v>
      </c>
      <c r="J13" s="17">
        <f t="shared" si="5"/>
        <v>383240.89582711976</v>
      </c>
      <c r="K13" s="17">
        <f t="shared" si="5"/>
        <v>322300.26133092365</v>
      </c>
      <c r="L13" s="17">
        <f t="shared" si="5"/>
        <v>557579.4521024979</v>
      </c>
      <c r="M13" s="17">
        <f t="shared" si="5"/>
        <v>964612.4521373215</v>
      </c>
      <c r="N13" s="17">
        <f t="shared" si="5"/>
        <v>1668779.542197566</v>
      </c>
    </row>
    <row r="14" spans="1:14" ht="12.75">
      <c r="A14" s="3"/>
      <c r="B14" s="3"/>
      <c r="C14" s="3"/>
      <c r="D14" s="17"/>
      <c r="E14" s="27">
        <f>B42*(1-E42)</f>
        <v>0.7281000000000001</v>
      </c>
      <c r="F14" s="27">
        <f>E14*(1-$E$42)</f>
        <v>0.65529</v>
      </c>
      <c r="G14" s="27">
        <f>F14*(1-$E$42)</f>
        <v>0.5897610000000001</v>
      </c>
      <c r="H14" s="27">
        <f>G14*(1-$E$42)</f>
        <v>0.5307849000000001</v>
      </c>
      <c r="I14" s="27">
        <f>H14*(1-$E$42)</f>
        <v>0.47770641000000014</v>
      </c>
      <c r="J14" s="27">
        <f>I14*(1-$E$42)</f>
        <v>0.42993576900000013</v>
      </c>
      <c r="K14" s="27">
        <v>0.209</v>
      </c>
      <c r="L14" s="27">
        <v>0.209</v>
      </c>
      <c r="M14" s="27">
        <v>0.209</v>
      </c>
      <c r="N14" s="27">
        <v>0.209</v>
      </c>
    </row>
    <row r="15" spans="1:14" ht="12.75">
      <c r="A15" s="29" t="s">
        <v>3</v>
      </c>
      <c r="B15" s="29"/>
      <c r="C15" s="29"/>
      <c r="D15" s="30">
        <f>D9-D11-D13</f>
        <v>-9343.25</v>
      </c>
      <c r="E15" s="30">
        <f aca="true" t="shared" si="6" ref="E15:N15">E9-E11-E13</f>
        <v>-11510.252249999998</v>
      </c>
      <c r="F15" s="30">
        <f t="shared" si="6"/>
        <v>-12667.127513250001</v>
      </c>
      <c r="G15" s="30">
        <f t="shared" si="6"/>
        <v>-10632.717572930269</v>
      </c>
      <c r="H15" s="30">
        <f t="shared" si="6"/>
        <v>-829.4413212563959</v>
      </c>
      <c r="I15" s="30">
        <f t="shared" si="6"/>
        <v>25914.02075865076</v>
      </c>
      <c r="J15" s="30">
        <f t="shared" si="6"/>
        <v>87413.57767103473</v>
      </c>
      <c r="K15" s="30">
        <f t="shared" si="6"/>
        <v>491931.9778208835</v>
      </c>
      <c r="L15" s="30">
        <f t="shared" si="6"/>
        <v>851042.3216301284</v>
      </c>
      <c r="M15" s="30">
        <f t="shared" si="6"/>
        <v>1472303.2164201222</v>
      </c>
      <c r="N15" s="30">
        <f t="shared" si="6"/>
        <v>2547084.5644068117</v>
      </c>
    </row>
    <row r="16" spans="1:14" ht="12.75">
      <c r="A16" s="3" t="s">
        <v>9</v>
      </c>
      <c r="B16" s="3"/>
      <c r="C16" s="3"/>
      <c r="D16" s="17">
        <f>IF(D15&gt;0,D15*0.34,0)</f>
        <v>0</v>
      </c>
      <c r="E16" s="17">
        <f aca="true" t="shared" si="7" ref="E16:N16">IF(E15&gt;0,E15*0.34,0)</f>
        <v>0</v>
      </c>
      <c r="F16" s="17">
        <f t="shared" si="7"/>
        <v>0</v>
      </c>
      <c r="G16" s="17">
        <f t="shared" si="7"/>
        <v>0</v>
      </c>
      <c r="H16" s="17">
        <f t="shared" si="7"/>
        <v>0</v>
      </c>
      <c r="I16" s="17">
        <f t="shared" si="7"/>
        <v>8810.767057941259</v>
      </c>
      <c r="J16" s="17">
        <f t="shared" si="7"/>
        <v>29720.61640815181</v>
      </c>
      <c r="K16" s="17">
        <f t="shared" si="7"/>
        <v>167256.8724591004</v>
      </c>
      <c r="L16" s="17">
        <f t="shared" si="7"/>
        <v>289354.3893542437</v>
      </c>
      <c r="M16" s="17">
        <f t="shared" si="7"/>
        <v>500583.09358284157</v>
      </c>
      <c r="N16" s="17">
        <f t="shared" si="7"/>
        <v>866008.7518983161</v>
      </c>
    </row>
    <row r="17" spans="1:14" ht="12.75">
      <c r="A17" s="29" t="s">
        <v>4</v>
      </c>
      <c r="B17" s="29" t="s">
        <v>28</v>
      </c>
      <c r="C17" s="29"/>
      <c r="D17" s="30">
        <f>D15-D16</f>
        <v>-9343.25</v>
      </c>
      <c r="E17" s="30">
        <f aca="true" t="shared" si="8" ref="E17:N17">E15-E16</f>
        <v>-11510.252249999998</v>
      </c>
      <c r="F17" s="30">
        <f t="shared" si="8"/>
        <v>-12667.127513250001</v>
      </c>
      <c r="G17" s="30">
        <f t="shared" si="8"/>
        <v>-10632.717572930269</v>
      </c>
      <c r="H17" s="30">
        <f t="shared" si="8"/>
        <v>-829.4413212563959</v>
      </c>
      <c r="I17" s="30">
        <f t="shared" si="8"/>
        <v>17103.2537007095</v>
      </c>
      <c r="J17" s="30">
        <f t="shared" si="8"/>
        <v>57692.96126288292</v>
      </c>
      <c r="K17" s="30">
        <f t="shared" si="8"/>
        <v>324675.10536178306</v>
      </c>
      <c r="L17" s="30">
        <f t="shared" si="8"/>
        <v>561687.9322758848</v>
      </c>
      <c r="M17" s="30">
        <f t="shared" si="8"/>
        <v>971720.1228372806</v>
      </c>
      <c r="N17" s="30">
        <f t="shared" si="8"/>
        <v>1681075.8125084955</v>
      </c>
    </row>
    <row r="18" spans="1:14" ht="12.75">
      <c r="A18" s="3"/>
      <c r="B18" s="3"/>
      <c r="C18" s="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3" t="s">
        <v>10</v>
      </c>
      <c r="B19" s="3" t="s">
        <v>29</v>
      </c>
      <c r="C19" s="3"/>
      <c r="D19" s="17">
        <f>-D5*B44</f>
        <v>-15228.5</v>
      </c>
      <c r="E19" s="17">
        <f>-E5*E20</f>
        <v>-24501.13365</v>
      </c>
      <c r="F19" s="17">
        <f aca="true" t="shared" si="9" ref="F19:N19">-F5*F20</f>
        <v>-39419.873929485</v>
      </c>
      <c r="G19" s="17">
        <f t="shared" si="9"/>
        <v>-63422.635165148415</v>
      </c>
      <c r="H19" s="17">
        <f t="shared" si="9"/>
        <v>-102040.67771720726</v>
      </c>
      <c r="I19" s="17">
        <f t="shared" si="9"/>
        <v>-164173.24637921475</v>
      </c>
      <c r="J19" s="17">
        <f t="shared" si="9"/>
        <v>-264138.33609951864</v>
      </c>
      <c r="K19" s="17">
        <f t="shared" si="9"/>
        <v>-166547.50346286964</v>
      </c>
      <c r="L19" s="17">
        <f t="shared" si="9"/>
        <v>-288127.1809907645</v>
      </c>
      <c r="M19" s="17">
        <f t="shared" si="9"/>
        <v>-498460.02311402257</v>
      </c>
      <c r="N19" s="17">
        <f t="shared" si="9"/>
        <v>-862335.839987259</v>
      </c>
    </row>
    <row r="20" spans="1:14" ht="12.75">
      <c r="A20" s="3"/>
      <c r="B20" s="3"/>
      <c r="C20" s="3"/>
      <c r="D20" s="17"/>
      <c r="E20" s="27">
        <f>B44*(1-E44)</f>
        <v>0.42594</v>
      </c>
      <c r="F20" s="27">
        <f>E20*(1-$E$44)</f>
        <v>0.3961242</v>
      </c>
      <c r="G20" s="27">
        <f>F20*(1-$E$44)</f>
        <v>0.368395506</v>
      </c>
      <c r="H20" s="27">
        <f>G20*(1-$E$44)</f>
        <v>0.34260782057999994</v>
      </c>
      <c r="I20" s="27">
        <f>H20*(1-$E$44)</f>
        <v>0.3186252731393999</v>
      </c>
      <c r="J20" s="27">
        <f>I20*(1-$E$44)</f>
        <v>0.2963215040196419</v>
      </c>
      <c r="K20" s="27">
        <v>0.108</v>
      </c>
      <c r="L20" s="27">
        <v>0.108</v>
      </c>
      <c r="M20" s="27">
        <v>0.108</v>
      </c>
      <c r="N20" s="27">
        <v>0.108</v>
      </c>
    </row>
    <row r="21" spans="1:14" ht="12.75">
      <c r="A21" s="3" t="s">
        <v>27</v>
      </c>
      <c r="B21" s="3" t="s">
        <v>30</v>
      </c>
      <c r="C21" s="3"/>
      <c r="D21" s="17">
        <f>D5*$B$47</f>
        <v>1828.75</v>
      </c>
      <c r="E21" s="17">
        <f aca="true" t="shared" si="10" ref="E21:N21">E5*$B$47</f>
        <v>3163.7375</v>
      </c>
      <c r="F21" s="17">
        <f t="shared" si="10"/>
        <v>5473.265875</v>
      </c>
      <c r="G21" s="17">
        <f t="shared" si="10"/>
        <v>9468.74996375</v>
      </c>
      <c r="H21" s="17">
        <f t="shared" si="10"/>
        <v>16380.937437287499</v>
      </c>
      <c r="I21" s="17">
        <f t="shared" si="10"/>
        <v>28339.021766507376</v>
      </c>
      <c r="J21" s="17">
        <f t="shared" si="10"/>
        <v>49026.50765605776</v>
      </c>
      <c r="K21" s="17">
        <f t="shared" si="10"/>
        <v>84815.85824497991</v>
      </c>
      <c r="L21" s="17">
        <f t="shared" si="10"/>
        <v>146731.43476381525</v>
      </c>
      <c r="M21" s="17">
        <f t="shared" si="10"/>
        <v>253845.3821414004</v>
      </c>
      <c r="N21" s="17">
        <f t="shared" si="10"/>
        <v>439152.5111046227</v>
      </c>
    </row>
    <row r="22" spans="1:14" ht="12.75">
      <c r="A22" s="3"/>
      <c r="B22" s="3"/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3" t="s">
        <v>26</v>
      </c>
      <c r="B23" s="3" t="s">
        <v>31</v>
      </c>
      <c r="C23" s="3"/>
      <c r="D23" s="17">
        <f>D5*$B$48</f>
        <v>1662.5</v>
      </c>
      <c r="E23" s="17">
        <f aca="true" t="shared" si="11" ref="E23:N23">E5*$B$48</f>
        <v>2876.125</v>
      </c>
      <c r="F23" s="17">
        <f t="shared" si="11"/>
        <v>4975.696250000001</v>
      </c>
      <c r="G23" s="17">
        <f t="shared" si="11"/>
        <v>8607.9545125</v>
      </c>
      <c r="H23" s="17">
        <f t="shared" si="11"/>
        <v>14891.761306625</v>
      </c>
      <c r="I23" s="17">
        <f t="shared" si="11"/>
        <v>25762.74706046125</v>
      </c>
      <c r="J23" s="17">
        <f t="shared" si="11"/>
        <v>44569.552414597965</v>
      </c>
      <c r="K23" s="17">
        <f t="shared" si="11"/>
        <v>77105.32567725447</v>
      </c>
      <c r="L23" s="17">
        <f t="shared" si="11"/>
        <v>133392.21342165023</v>
      </c>
      <c r="M23" s="17">
        <f t="shared" si="11"/>
        <v>230768.5292194549</v>
      </c>
      <c r="N23" s="17">
        <f t="shared" si="11"/>
        <v>399229.555549657</v>
      </c>
    </row>
    <row r="24" spans="1:14" ht="12.75">
      <c r="A24" s="3"/>
      <c r="B24" s="3"/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29" t="s">
        <v>12</v>
      </c>
      <c r="B25" s="29" t="s">
        <v>32</v>
      </c>
      <c r="C25" s="29"/>
      <c r="D25" s="30">
        <f>D17+D19+D21+D23</f>
        <v>-21080.5</v>
      </c>
      <c r="E25" s="30">
        <f aca="true" t="shared" si="12" ref="E25:N25">E17+E19+E21+E23</f>
        <v>-29971.52339999999</v>
      </c>
      <c r="F25" s="30">
        <f t="shared" si="12"/>
        <v>-41638.039317735005</v>
      </c>
      <c r="G25" s="30">
        <f t="shared" si="12"/>
        <v>-55978.64826182868</v>
      </c>
      <c r="H25" s="30">
        <f t="shared" si="12"/>
        <v>-71597.42029455115</v>
      </c>
      <c r="I25" s="30">
        <f t="shared" si="12"/>
        <v>-92968.22385153663</v>
      </c>
      <c r="J25" s="30">
        <f t="shared" si="12"/>
        <v>-112849.31476597997</v>
      </c>
      <c r="K25" s="30">
        <f t="shared" si="12"/>
        <v>320048.7858211478</v>
      </c>
      <c r="L25" s="30">
        <f t="shared" si="12"/>
        <v>553684.3994705857</v>
      </c>
      <c r="M25" s="30">
        <f t="shared" si="12"/>
        <v>957874.0110841133</v>
      </c>
      <c r="N25" s="30">
        <f t="shared" si="12"/>
        <v>1657122.0391755162</v>
      </c>
    </row>
    <row r="26" spans="1:14" ht="12.75">
      <c r="A26" s="3" t="s">
        <v>13</v>
      </c>
      <c r="B26" s="3"/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>
        <v>172408</v>
      </c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 t="s">
        <v>42</v>
      </c>
      <c r="B28" s="3"/>
      <c r="C28" s="3"/>
      <c r="D28" s="18">
        <f>NPV(M40,E25:N25)</f>
        <v>992140.1054515544</v>
      </c>
      <c r="E28" s="3"/>
      <c r="F28" s="24">
        <v>172408.08386783313</v>
      </c>
      <c r="G28" s="3"/>
      <c r="H28" s="3"/>
      <c r="I28" s="3"/>
      <c r="J28" s="3"/>
      <c r="K28" s="3"/>
      <c r="L28" s="3"/>
      <c r="M28" s="3"/>
      <c r="N28" s="3"/>
    </row>
    <row r="29" spans="1:14" ht="12.75">
      <c r="A29" s="3" t="s">
        <v>36</v>
      </c>
      <c r="B29" s="3"/>
      <c r="C29" s="3"/>
      <c r="D29" s="19">
        <f>N26/(1+M40)^10</f>
        <v>55510.76177412872</v>
      </c>
      <c r="E29" s="17"/>
      <c r="F29" s="25">
        <v>877470.6570643553</v>
      </c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3" t="s">
        <v>35</v>
      </c>
      <c r="B30" s="3"/>
      <c r="C30" s="3"/>
      <c r="D30" s="20">
        <f>D28+D29</f>
        <v>1047650.8672256832</v>
      </c>
      <c r="E30" s="17"/>
      <c r="F30" s="26">
        <v>1049878.7409321885</v>
      </c>
      <c r="G30" s="17"/>
      <c r="H30" s="17"/>
      <c r="I30" s="17" t="s">
        <v>43</v>
      </c>
      <c r="J30" s="17"/>
      <c r="K30" s="17"/>
      <c r="L30" s="17"/>
      <c r="M30" s="17"/>
      <c r="N30" s="17"/>
    </row>
    <row r="31" spans="1:14" ht="12.75">
      <c r="A31" s="3"/>
      <c r="B31" s="3"/>
      <c r="C31" s="3"/>
      <c r="D31" s="21"/>
      <c r="E31" s="17"/>
      <c r="F31" s="17"/>
      <c r="G31" s="17"/>
      <c r="H31" s="17"/>
      <c r="I31" s="17" t="s">
        <v>44</v>
      </c>
      <c r="J31" s="35">
        <v>0.73</v>
      </c>
      <c r="K31" s="17"/>
      <c r="L31" s="17"/>
      <c r="M31" s="17"/>
      <c r="N31" s="17"/>
    </row>
    <row r="32" spans="1:14" ht="12.75">
      <c r="A32" s="3" t="s">
        <v>37</v>
      </c>
      <c r="B32" s="3"/>
      <c r="C32" s="3"/>
      <c r="D32" s="17">
        <v>32764</v>
      </c>
      <c r="E32" s="17"/>
      <c r="F32" s="17">
        <v>32764</v>
      </c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3" t="s">
        <v>38</v>
      </c>
      <c r="B33" s="3"/>
      <c r="C33" s="3"/>
      <c r="D33" s="17">
        <v>5000</v>
      </c>
      <c r="E33" s="17"/>
      <c r="F33" s="17">
        <v>5000</v>
      </c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3" t="s">
        <v>39</v>
      </c>
      <c r="B34" s="3"/>
      <c r="C34" s="3"/>
      <c r="D34" s="17">
        <v>37764</v>
      </c>
      <c r="E34" s="17"/>
      <c r="F34" s="17">
        <v>37764</v>
      </c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31" t="s">
        <v>18</v>
      </c>
      <c r="B35" s="32"/>
      <c r="C35" s="32"/>
      <c r="D35" s="33">
        <f>D30/D34</f>
        <v>27.74205241038246</v>
      </c>
      <c r="E35" s="34"/>
      <c r="F35" s="34">
        <v>27.801047053601007</v>
      </c>
      <c r="G35" s="17"/>
      <c r="H35" s="17"/>
      <c r="I35" s="17"/>
      <c r="J35" s="17"/>
      <c r="K35" s="17"/>
      <c r="L35" s="17"/>
      <c r="M35" s="17"/>
      <c r="N35" s="17"/>
    </row>
    <row r="36" spans="5:14" ht="12.75"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5:14" ht="12.75"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" t="s">
        <v>33</v>
      </c>
      <c r="B38" s="1"/>
      <c r="C38" s="1"/>
      <c r="D38" s="2"/>
      <c r="E38" s="2"/>
      <c r="F38" s="2"/>
      <c r="G38" s="2"/>
      <c r="H38" s="2"/>
      <c r="I38" s="1" t="s">
        <v>34</v>
      </c>
      <c r="J38" s="2"/>
      <c r="K38" s="2"/>
      <c r="L38" s="10"/>
      <c r="M38" s="10"/>
      <c r="N38" s="10"/>
    </row>
    <row r="39" spans="5:14" ht="12.75">
      <c r="E39" s="2"/>
      <c r="L39" s="2"/>
      <c r="M39" s="2"/>
      <c r="N39" s="2"/>
    </row>
    <row r="40" spans="1:14" ht="12.75">
      <c r="A40" s="12" t="s">
        <v>7</v>
      </c>
      <c r="B40" s="13">
        <v>0.104</v>
      </c>
      <c r="C40" s="13"/>
      <c r="D40" s="12" t="s">
        <v>21</v>
      </c>
      <c r="E40" s="12"/>
      <c r="F40" s="12"/>
      <c r="G40" s="12"/>
      <c r="I40" s="8" t="s">
        <v>14</v>
      </c>
      <c r="J40" s="8"/>
      <c r="M40" s="11">
        <v>0.12</v>
      </c>
      <c r="N40" s="2"/>
    </row>
    <row r="41" spans="1:13" ht="12.75">
      <c r="A41" s="12" t="s">
        <v>19</v>
      </c>
      <c r="B41" s="13">
        <v>0.368</v>
      </c>
      <c r="C41" s="13"/>
      <c r="D41" s="12" t="s">
        <v>21</v>
      </c>
      <c r="E41" s="12"/>
      <c r="F41" s="12"/>
      <c r="G41" s="12"/>
      <c r="I41" s="8" t="s">
        <v>41</v>
      </c>
      <c r="J41" s="8"/>
      <c r="M41" s="11">
        <v>0.55</v>
      </c>
    </row>
    <row r="42" spans="1:14" ht="12.75">
      <c r="A42" s="12" t="s">
        <v>8</v>
      </c>
      <c r="B42" s="13">
        <v>0.809</v>
      </c>
      <c r="C42" s="13"/>
      <c r="D42" s="8" t="s">
        <v>24</v>
      </c>
      <c r="E42" s="14">
        <v>0.1</v>
      </c>
      <c r="F42" s="8" t="s">
        <v>23</v>
      </c>
      <c r="G42" s="8"/>
      <c r="I42" s="8" t="s">
        <v>17</v>
      </c>
      <c r="J42" s="8"/>
      <c r="M42" s="11">
        <v>0.04</v>
      </c>
      <c r="N42" s="2"/>
    </row>
    <row r="43" spans="1:14" ht="12.75">
      <c r="A43" s="8"/>
      <c r="B43" s="13">
        <v>0.209</v>
      </c>
      <c r="C43" s="13"/>
      <c r="D43" s="12" t="s">
        <v>22</v>
      </c>
      <c r="E43" s="12"/>
      <c r="F43" s="12"/>
      <c r="G43" s="12"/>
      <c r="I43" s="8"/>
      <c r="J43" s="8"/>
      <c r="K43" s="11"/>
      <c r="N43" s="12"/>
    </row>
    <row r="44" spans="1:14" ht="12.75">
      <c r="A44" s="12" t="s">
        <v>2</v>
      </c>
      <c r="B44" s="13">
        <v>0.458</v>
      </c>
      <c r="C44" s="13"/>
      <c r="D44" s="12" t="s">
        <v>24</v>
      </c>
      <c r="E44" s="14">
        <v>0.07</v>
      </c>
      <c r="F44" s="12" t="s">
        <v>23</v>
      </c>
      <c r="G44" s="12"/>
      <c r="N44" s="12"/>
    </row>
    <row r="45" spans="1:14" ht="12.75">
      <c r="A45" s="8"/>
      <c r="B45" s="13">
        <v>0.108</v>
      </c>
      <c r="C45" s="13"/>
      <c r="D45" s="12" t="s">
        <v>25</v>
      </c>
      <c r="E45" s="12"/>
      <c r="F45" s="12"/>
      <c r="G45" s="12"/>
      <c r="N45" s="12"/>
    </row>
    <row r="46" spans="1:14" ht="12.75">
      <c r="A46" s="8"/>
      <c r="B46" s="23"/>
      <c r="C46" s="23"/>
      <c r="D46" s="12"/>
      <c r="E46" s="12"/>
      <c r="F46" s="12"/>
      <c r="G46" s="12"/>
      <c r="N46" s="12"/>
    </row>
    <row r="47" spans="1:14" ht="12.75">
      <c r="A47" s="12" t="s">
        <v>11</v>
      </c>
      <c r="B47" s="13">
        <v>0.055</v>
      </c>
      <c r="C47" s="13"/>
      <c r="D47" s="12" t="s">
        <v>21</v>
      </c>
      <c r="E47" s="12"/>
      <c r="F47" s="12"/>
      <c r="G47" s="12"/>
      <c r="N47" s="12"/>
    </row>
    <row r="48" spans="1:14" ht="12.75">
      <c r="A48" s="8" t="s">
        <v>26</v>
      </c>
      <c r="B48" s="14">
        <v>0.05</v>
      </c>
      <c r="C48" s="14"/>
      <c r="D48" s="12" t="s">
        <v>21</v>
      </c>
      <c r="E48" s="12"/>
      <c r="F48" s="12"/>
      <c r="G48" s="12"/>
      <c r="N48" s="12"/>
    </row>
    <row r="49" spans="1:14" ht="12.75">
      <c r="A49" s="12" t="s">
        <v>20</v>
      </c>
      <c r="B49" s="14">
        <v>0.34</v>
      </c>
      <c r="C49" s="14"/>
      <c r="D49" s="12"/>
      <c r="E49" s="12"/>
      <c r="F49" s="12"/>
      <c r="G49" s="12"/>
      <c r="N49" s="12"/>
    </row>
    <row r="50" ht="12.75">
      <c r="N50" s="12"/>
    </row>
    <row r="51" ht="12.75">
      <c r="N51" s="12"/>
    </row>
    <row r="52" ht="12.75">
      <c r="N52" s="12"/>
    </row>
    <row r="53" ht="12.75">
      <c r="N53" s="12"/>
    </row>
    <row r="54" spans="7:14" ht="12.75">
      <c r="G54" s="12"/>
      <c r="J54" s="22"/>
      <c r="K54" s="22"/>
      <c r="L54" s="22"/>
      <c r="M54" s="22"/>
      <c r="N54" s="22"/>
    </row>
    <row r="55" spans="1:14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 t="s">
        <v>16</v>
      </c>
      <c r="B58" s="8"/>
      <c r="C58" s="8"/>
      <c r="D58" s="10">
        <f>D15</f>
        <v>-9343.25</v>
      </c>
      <c r="E58" s="10">
        <f>D58+E15</f>
        <v>-20853.502249999998</v>
      </c>
      <c r="F58" s="10">
        <f>E58+F15</f>
        <v>-33520.62976325</v>
      </c>
      <c r="G58" s="10">
        <f>F58+G15</f>
        <v>-44153.34733618027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</sheetData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UMIST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Stokes</dc:creator>
  <cp:keywords/>
  <dc:description/>
  <cp:lastModifiedBy>Woosik</cp:lastModifiedBy>
  <cp:lastPrinted>2005-11-25T11:35:10Z</cp:lastPrinted>
  <dcterms:created xsi:type="dcterms:W3CDTF">2005-11-09T11:16:47Z</dcterms:created>
  <dcterms:modified xsi:type="dcterms:W3CDTF">2007-10-30T19:44:37Z</dcterms:modified>
  <cp:category/>
  <cp:version/>
  <cp:contentType/>
  <cp:contentStatus/>
</cp:coreProperties>
</file>