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0" windowWidth="8955" windowHeight="11955" activeTab="0"/>
  </bookViews>
  <sheets>
    <sheet name="평점계산기" sheetId="1" r:id="rId1"/>
    <sheet name="종합결과" sheetId="2" r:id="rId2"/>
    <sheet name="참고" sheetId="3" r:id="rId3"/>
  </sheets>
  <definedNames>
    <definedName name="성적등급">'참고'!$A$2:$A$10</definedName>
    <definedName name="이수구분">'참고'!$D$2:$D$6</definedName>
    <definedName name="인증구분">'참고'!$E$2:$E$3</definedName>
    <definedName name="학점등급">'참고'!$C$2:$C$4</definedName>
  </definedNames>
  <calcPr fullCalcOnLoad="1"/>
</workbook>
</file>

<file path=xl/sharedStrings.xml><?xml version="1.0" encoding="utf-8"?>
<sst xmlns="http://schemas.openxmlformats.org/spreadsheetml/2006/main" count="241" uniqueCount="99">
  <si>
    <t>과목명2</t>
  </si>
  <si>
    <t>과목명3</t>
  </si>
  <si>
    <t>과목명4</t>
  </si>
  <si>
    <t>과목명5</t>
  </si>
  <si>
    <t>과목명6</t>
  </si>
  <si>
    <t>과목명7</t>
  </si>
  <si>
    <t>과목명8</t>
  </si>
  <si>
    <t>과목명9</t>
  </si>
  <si>
    <t>과목명10</t>
  </si>
  <si>
    <t>과목</t>
  </si>
  <si>
    <t>변환점수</t>
  </si>
  <si>
    <t>이수구분</t>
  </si>
  <si>
    <t>인증구분</t>
  </si>
  <si>
    <t>학기평균</t>
  </si>
  <si>
    <t>학기취득학점</t>
  </si>
  <si>
    <t>점수*학점</t>
  </si>
  <si>
    <t>성적</t>
  </si>
  <si>
    <t>학점</t>
  </si>
  <si>
    <t>과목명1</t>
  </si>
  <si>
    <t>학기총점</t>
  </si>
  <si>
    <r>
      <rPr>
        <b/>
        <sz val="14"/>
        <color indexed="8"/>
        <rFont val="굴림"/>
        <family val="3"/>
      </rPr>
      <t>평점계산기</t>
    </r>
    <r>
      <rPr>
        <sz val="14"/>
        <color indexed="8"/>
        <rFont val="굴림"/>
        <family val="3"/>
      </rPr>
      <t xml:space="preserve"> (By Simple)</t>
    </r>
  </si>
  <si>
    <t>4학년 1학기</t>
  </si>
  <si>
    <t>1학년 1학기</t>
  </si>
  <si>
    <t>1학년 2학기</t>
  </si>
  <si>
    <t>2학년 1학기</t>
  </si>
  <si>
    <t>2학년 2학기</t>
  </si>
  <si>
    <t>3학년 1학기</t>
  </si>
  <si>
    <t>3학년 2학기</t>
  </si>
  <si>
    <t>4학년 2학기</t>
  </si>
  <si>
    <t>취득학점</t>
  </si>
  <si>
    <t>학기평균</t>
  </si>
  <si>
    <t>1학년1학기</t>
  </si>
  <si>
    <t>졸업이수요구학점</t>
  </si>
  <si>
    <t>&lt;- 졸업이수요구학점은 개인에 맞게 수정하셔서 사용하시길 바랍니다.</t>
  </si>
  <si>
    <t>1학년2학기</t>
  </si>
  <si>
    <t>필요학점</t>
  </si>
  <si>
    <t>2학년1학기</t>
  </si>
  <si>
    <t>2학년2학기</t>
  </si>
  <si>
    <t>3학년1학기</t>
  </si>
  <si>
    <t>평점총계</t>
  </si>
  <si>
    <t>3학년2학기</t>
  </si>
  <si>
    <t>평량평균</t>
  </si>
  <si>
    <t>&lt;- 이력서에 적어내시면 됩니다.</t>
  </si>
  <si>
    <t>4학년1학기</t>
  </si>
  <si>
    <t>4학년2학기</t>
  </si>
  <si>
    <t>성적등급</t>
  </si>
  <si>
    <t>변환점수</t>
  </si>
  <si>
    <t>학점등급</t>
  </si>
  <si>
    <t>이수구분</t>
  </si>
  <si>
    <t>인증구분</t>
  </si>
  <si>
    <t>A+</t>
  </si>
  <si>
    <t>교필</t>
  </si>
  <si>
    <t>인필</t>
  </si>
  <si>
    <t>A0</t>
  </si>
  <si>
    <t>교선</t>
  </si>
  <si>
    <t>인선</t>
  </si>
  <si>
    <t>B+</t>
  </si>
  <si>
    <t>전필</t>
  </si>
  <si>
    <t>B0</t>
  </si>
  <si>
    <t>전선</t>
  </si>
  <si>
    <t>C+</t>
  </si>
  <si>
    <t>일선</t>
  </si>
  <si>
    <t>C0</t>
  </si>
  <si>
    <t>D+</t>
  </si>
  <si>
    <t>D0</t>
  </si>
  <si>
    <t>P</t>
  </si>
  <si>
    <t>이수구분</t>
  </si>
  <si>
    <t>인증구분</t>
  </si>
  <si>
    <t>합계</t>
  </si>
  <si>
    <t>성적분포</t>
  </si>
  <si>
    <t>백분율</t>
  </si>
  <si>
    <t>백분율(P제외)</t>
  </si>
  <si>
    <t>A+</t>
  </si>
  <si>
    <t>A0</t>
  </si>
  <si>
    <t>B+</t>
  </si>
  <si>
    <t>B0</t>
  </si>
  <si>
    <t>C+</t>
  </si>
  <si>
    <t>C0</t>
  </si>
  <si>
    <t>D+</t>
  </si>
  <si>
    <t>D0</t>
  </si>
  <si>
    <t>P</t>
  </si>
  <si>
    <t>합계</t>
  </si>
  <si>
    <t xml:space="preserve">합계(P제외) </t>
  </si>
  <si>
    <t>갯수</t>
  </si>
  <si>
    <t>전필</t>
  </si>
  <si>
    <t>전선</t>
  </si>
  <si>
    <t>교필</t>
  </si>
  <si>
    <t>교선</t>
  </si>
  <si>
    <t>일선</t>
  </si>
  <si>
    <t>인필</t>
  </si>
  <si>
    <t>인선</t>
  </si>
  <si>
    <t>전공합계</t>
  </si>
  <si>
    <t>교양합계</t>
  </si>
  <si>
    <t>학점</t>
  </si>
  <si>
    <t>총취득학점</t>
  </si>
  <si>
    <t>과목명3</t>
  </si>
  <si>
    <t>2. 아래 종합결과 시트를 열어보면 그래프와 세부결과를 볼 수 있습니다.</t>
  </si>
  <si>
    <t>3. 계절학기의 경우 성적이 입력되기도 하지만 평량평균에 계산되지 않기에 성적에 P로 입력 하면 됩니다.</t>
  </si>
  <si>
    <t>1. 연초록색 바탕이 있는 곳만 드랍다운 버튼을 이용해 입력하면 됩니다. 과목명은 입력해도 되고 안해도 됩니다. 값을 지울 때는 해당 셀 클릭. Delete키 누르면 됩니다.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</si>
</sst>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 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4"/>
      <color indexed="8"/>
      <name val="굴림"/>
      <family val="3"/>
    </font>
    <font>
      <sz val="10"/>
      <color indexed="8"/>
      <name val="굴림"/>
      <family val="3"/>
    </font>
    <font>
      <sz val="14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"/>
      <family val="3"/>
    </font>
    <font>
      <sz val="11"/>
      <color indexed="8"/>
      <name val="굴림"/>
      <family val="3"/>
    </font>
    <font>
      <sz val="10"/>
      <color indexed="9"/>
      <name val="굴림"/>
      <family val="3"/>
    </font>
    <font>
      <b/>
      <sz val="11"/>
      <color indexed="8"/>
      <name val="굴림"/>
      <family val="3"/>
    </font>
    <font>
      <sz val="9"/>
      <name val="굴림"/>
      <family val="3"/>
    </font>
    <font>
      <b/>
      <sz val="1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1"/>
      <color theme="1"/>
      <name val="굴림"/>
      <family val="3"/>
    </font>
    <font>
      <sz val="10"/>
      <color theme="0"/>
      <name val="굴림"/>
      <family val="3"/>
    </font>
    <font>
      <b/>
      <sz val="11"/>
      <color theme="1"/>
      <name val="굴림"/>
      <family val="3"/>
    </font>
    <font>
      <sz val="14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center" vertical="center"/>
      <protection locked="0"/>
    </xf>
    <xf numFmtId="177" fontId="45" fillId="0" borderId="1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176" fontId="46" fillId="0" borderId="0" xfId="0" applyNumberFormat="1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4" fillId="0" borderId="12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44" fillId="0" borderId="14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16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177" fontId="46" fillId="0" borderId="18" xfId="0" applyNumberFormat="1" applyFont="1" applyBorder="1" applyAlignment="1" applyProtection="1">
      <alignment vertical="center"/>
      <protection hidden="1"/>
    </xf>
    <xf numFmtId="0" fontId="46" fillId="0" borderId="19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vertical="center"/>
      <protection hidden="1"/>
    </xf>
    <xf numFmtId="177" fontId="46" fillId="0" borderId="11" xfId="0" applyNumberFormat="1" applyFont="1" applyBorder="1" applyAlignment="1" applyProtection="1">
      <alignment vertical="center"/>
      <protection hidden="1"/>
    </xf>
    <xf numFmtId="0" fontId="48" fillId="0" borderId="21" xfId="0" applyFont="1" applyBorder="1" applyAlignment="1" applyProtection="1">
      <alignment horizontal="center" vertical="center"/>
      <protection hidden="1"/>
    </xf>
    <xf numFmtId="0" fontId="48" fillId="0" borderId="22" xfId="0" applyFont="1" applyBorder="1" applyAlignment="1" applyProtection="1">
      <alignment vertical="center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9" fontId="46" fillId="0" borderId="0" xfId="43" applyFont="1" applyBorder="1" applyAlignment="1" applyProtection="1">
      <alignment vertical="center"/>
      <protection hidden="1"/>
    </xf>
    <xf numFmtId="9" fontId="46" fillId="0" borderId="18" xfId="43" applyFont="1" applyBorder="1" applyAlignment="1" applyProtection="1">
      <alignment vertical="center"/>
      <protection hidden="1"/>
    </xf>
    <xf numFmtId="0" fontId="46" fillId="0" borderId="18" xfId="0" applyFont="1" applyBorder="1" applyAlignment="1" applyProtection="1">
      <alignment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0" fontId="48" fillId="0" borderId="18" xfId="0" applyFont="1" applyBorder="1" applyAlignment="1" applyProtection="1">
      <alignment vertical="center"/>
      <protection hidden="1"/>
    </xf>
    <xf numFmtId="0" fontId="48" fillId="0" borderId="19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vertical="center"/>
      <protection hidden="1"/>
    </xf>
    <xf numFmtId="0" fontId="46" fillId="0" borderId="11" xfId="0" applyFont="1" applyBorder="1" applyAlignment="1" applyProtection="1">
      <alignment vertical="center"/>
      <protection hidden="1"/>
    </xf>
    <xf numFmtId="0" fontId="46" fillId="0" borderId="16" xfId="0" applyFont="1" applyBorder="1" applyAlignment="1" applyProtection="1">
      <alignment vertical="center"/>
      <protection hidden="1"/>
    </xf>
    <xf numFmtId="0" fontId="46" fillId="0" borderId="17" xfId="0" applyFont="1" applyBorder="1" applyAlignment="1" applyProtection="1">
      <alignment vertical="center"/>
      <protection hidden="1"/>
    </xf>
    <xf numFmtId="9" fontId="46" fillId="0" borderId="20" xfId="0" applyNumberFormat="1" applyFont="1" applyBorder="1" applyAlignment="1" applyProtection="1">
      <alignment vertical="center"/>
      <protection hidden="1"/>
    </xf>
    <xf numFmtId="9" fontId="46" fillId="0" borderId="11" xfId="0" applyNumberFormat="1" applyFont="1" applyBorder="1" applyAlignment="1" applyProtection="1">
      <alignment vertical="center"/>
      <protection hidden="1"/>
    </xf>
    <xf numFmtId="176" fontId="46" fillId="0" borderId="0" xfId="0" applyNumberFormat="1" applyFont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12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44" fillId="0" borderId="14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45" fillId="0" borderId="20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176" fontId="45" fillId="0" borderId="18" xfId="0" applyNumberFormat="1" applyFont="1" applyBorder="1" applyAlignment="1" applyProtection="1">
      <alignment vertical="center"/>
      <protection hidden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학기별 평점 변화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3075"/>
          <c:w val="0.976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종합결과!$C$1</c:f>
              <c:strCache>
                <c:ptCount val="1"/>
                <c:pt idx="0">
                  <c:v>학기평균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종합결과!$A$2:$A$9</c:f>
              <c:strCache/>
            </c:strRef>
          </c:cat>
          <c:val>
            <c:numRef>
              <c:f>종합결과!$C$2:$C$9</c:f>
              <c:numCache/>
            </c:numRef>
          </c:val>
          <c:smooth val="0"/>
        </c:ser>
        <c:marker val="1"/>
        <c:axId val="29548439"/>
        <c:axId val="48585388"/>
      </c:lineChart>
      <c:catAx>
        <c:axId val="2954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5388"/>
        <c:crosses val="autoZero"/>
        <c:auto val="1"/>
        <c:lblOffset val="100"/>
        <c:tickLblSkip val="1"/>
        <c:noMultiLvlLbl val="0"/>
      </c:catAx>
      <c:valAx>
        <c:axId val="48585388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4843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19050</xdr:rowOff>
    </xdr:from>
    <xdr:to>
      <xdr:col>10</xdr:col>
      <xdr:colOff>523875</xdr:colOff>
      <xdr:row>41</xdr:row>
      <xdr:rowOff>161925</xdr:rowOff>
    </xdr:to>
    <xdr:graphicFrame>
      <xdr:nvGraphicFramePr>
        <xdr:cNvPr id="1" name="차트 1"/>
        <xdr:cNvGraphicFramePr/>
      </xdr:nvGraphicFramePr>
      <xdr:xfrm>
        <a:off x="342900" y="4857750"/>
        <a:ext cx="7210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1" width="3.28125" style="1" bestFit="1" customWidth="1"/>
    <col min="2" max="2" width="12.28125" style="1" bestFit="1" customWidth="1"/>
    <col min="3" max="4" width="5.28125" style="1" bestFit="1" customWidth="1"/>
    <col min="5" max="5" width="9.00390625" style="1" bestFit="1" customWidth="1"/>
    <col min="6" max="6" width="9.7109375" style="1" bestFit="1" customWidth="1"/>
    <col min="7" max="7" width="9.00390625" style="1" bestFit="1" customWidth="1"/>
    <col min="8" max="8" width="9.00390625" style="1" customWidth="1"/>
    <col min="9" max="9" width="2.7109375" style="1" customWidth="1"/>
    <col min="10" max="10" width="3.28125" style="1" bestFit="1" customWidth="1"/>
    <col min="11" max="11" width="12.28125" style="1" bestFit="1" customWidth="1"/>
    <col min="12" max="12" width="5.28125" style="1" bestFit="1" customWidth="1"/>
    <col min="13" max="13" width="9.00390625" style="1" customWidth="1"/>
    <col min="14" max="14" width="9.7109375" style="1" bestFit="1" customWidth="1"/>
    <col min="15" max="16384" width="9.00390625" style="1" customWidth="1"/>
  </cols>
  <sheetData>
    <row r="1" spans="1:17" ht="16.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52" t="s">
        <v>98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2">
      <c r="A4" s="52" t="s">
        <v>96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2"/>
      <c r="M4" s="12"/>
      <c r="N4" s="12"/>
      <c r="O4" s="12"/>
      <c r="P4" s="12"/>
      <c r="Q4" s="12"/>
    </row>
    <row r="5" spans="1:17" ht="12">
      <c r="A5" s="60" t="s">
        <v>97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12"/>
      <c r="M5" s="12"/>
      <c r="N5" s="12"/>
      <c r="O5" s="12"/>
      <c r="P5" s="12"/>
      <c r="Q5" s="12"/>
    </row>
    <row r="6" spans="1:17" ht="12">
      <c r="A6" s="12"/>
      <c r="B6" s="12"/>
      <c r="C6" s="12"/>
      <c r="D6" s="12"/>
      <c r="E6" s="12"/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</row>
    <row r="7" spans="1:17" ht="12">
      <c r="A7" s="14"/>
      <c r="B7" s="53" t="s">
        <v>22</v>
      </c>
      <c r="C7" s="54"/>
      <c r="D7" s="54"/>
      <c r="E7" s="54"/>
      <c r="F7" s="54"/>
      <c r="G7" s="54"/>
      <c r="H7" s="55"/>
      <c r="I7" s="12"/>
      <c r="J7" s="14"/>
      <c r="K7" s="53" t="s">
        <v>23</v>
      </c>
      <c r="L7" s="54"/>
      <c r="M7" s="54"/>
      <c r="N7" s="54"/>
      <c r="O7" s="54"/>
      <c r="P7" s="54"/>
      <c r="Q7" s="55"/>
    </row>
    <row r="8" spans="1:17" ht="12">
      <c r="A8" s="15"/>
      <c r="B8" s="16" t="s">
        <v>9</v>
      </c>
      <c r="C8" s="17" t="s">
        <v>16</v>
      </c>
      <c r="D8" s="17" t="s">
        <v>17</v>
      </c>
      <c r="E8" s="17" t="s">
        <v>10</v>
      </c>
      <c r="F8" s="17" t="s">
        <v>15</v>
      </c>
      <c r="G8" s="17" t="s">
        <v>11</v>
      </c>
      <c r="H8" s="18" t="s">
        <v>12</v>
      </c>
      <c r="I8" s="12"/>
      <c r="J8" s="15"/>
      <c r="K8" s="16" t="s">
        <v>9</v>
      </c>
      <c r="L8" s="17" t="s">
        <v>16</v>
      </c>
      <c r="M8" s="17" t="s">
        <v>17</v>
      </c>
      <c r="N8" s="17" t="s">
        <v>10</v>
      </c>
      <c r="O8" s="17" t="s">
        <v>15</v>
      </c>
      <c r="P8" s="17" t="s">
        <v>11</v>
      </c>
      <c r="Q8" s="18" t="s">
        <v>12</v>
      </c>
    </row>
    <row r="9" spans="1:17" ht="12">
      <c r="A9" s="11">
        <f>IF(C9="A+",D9,IF(C9="A0",D9,IF(C9="B+",D9,IF(C9="B0",D9,IF(C9="C+",D9,IF(C9="C0",D9,IF(C9="D+",D9,IF(C9="D0",D9,0))))))))</f>
        <v>0</v>
      </c>
      <c r="B9" s="3" t="s">
        <v>18</v>
      </c>
      <c r="C9" s="48"/>
      <c r="D9" s="48"/>
      <c r="E9" s="2" t="e">
        <f>VLOOKUP(C9,참고!$A$2:$B$9,2,FALSE)</f>
        <v>#N/A</v>
      </c>
      <c r="F9" s="2" t="e">
        <f aca="true" t="shared" si="0" ref="F9:F18">E9*D9</f>
        <v>#N/A</v>
      </c>
      <c r="G9" s="48"/>
      <c r="H9" s="49"/>
      <c r="I9" s="2"/>
      <c r="J9" s="11">
        <f>IF(L9="A+",M9,IF(L9="A0",M9,IF(L9="B+",M9,IF(L9="B0",M9,IF(L9="C+",M9,IF(L9="C0",M9,IF(L9="D+",M9,IF(L9="D0",M9,0))))))))</f>
        <v>0</v>
      </c>
      <c r="K9" s="3" t="s">
        <v>18</v>
      </c>
      <c r="L9" s="48"/>
      <c r="M9" s="48"/>
      <c r="N9" s="2" t="e">
        <f>VLOOKUP(L9,참고!$A$2:$B$9,2,FALSE)</f>
        <v>#N/A</v>
      </c>
      <c r="O9" s="2" t="e">
        <f aca="true" t="shared" si="1" ref="O9:O18">N9*M9</f>
        <v>#N/A</v>
      </c>
      <c r="P9" s="48"/>
      <c r="Q9" s="49"/>
    </row>
    <row r="10" spans="1:17" ht="12">
      <c r="A10" s="11">
        <f aca="true" t="shared" si="2" ref="A10:A18">IF(C10="A+",D10,IF(C10="A0",D10,IF(C10="B+",D10,IF(C10="B0",D10,IF(C10="C+",D10,IF(C10="C0",D10,IF(C10="D+",D10,IF(C10="D0",D10,0))))))))</f>
        <v>0</v>
      </c>
      <c r="B10" s="3" t="s">
        <v>0</v>
      </c>
      <c r="C10" s="48"/>
      <c r="D10" s="48"/>
      <c r="E10" s="2" t="e">
        <f>VLOOKUP(C10,참고!$A$2:$B$9,2,FALSE)</f>
        <v>#N/A</v>
      </c>
      <c r="F10" s="2" t="e">
        <f t="shared" si="0"/>
        <v>#N/A</v>
      </c>
      <c r="G10" s="48"/>
      <c r="H10" s="49"/>
      <c r="I10" s="2"/>
      <c r="J10" s="11">
        <f aca="true" t="shared" si="3" ref="J10:J18">IF(L10="A+",M10,IF(L10="A0",M10,IF(L10="B+",M10,IF(L10="B0",M10,IF(L10="C+",M10,IF(L10="C0",M10,IF(L10="D+",M10,IF(L10="D0",M10,0))))))))</f>
        <v>0</v>
      </c>
      <c r="K10" s="3" t="s">
        <v>0</v>
      </c>
      <c r="L10" s="48"/>
      <c r="M10" s="48"/>
      <c r="N10" s="2" t="e">
        <f>VLOOKUP(L10,참고!$A$2:$B$9,2,FALSE)</f>
        <v>#N/A</v>
      </c>
      <c r="O10" s="2" t="e">
        <f t="shared" si="1"/>
        <v>#N/A</v>
      </c>
      <c r="P10" s="48"/>
      <c r="Q10" s="49"/>
    </row>
    <row r="11" spans="1:17" ht="12">
      <c r="A11" s="11">
        <f t="shared" si="2"/>
        <v>0</v>
      </c>
      <c r="B11" s="3" t="s">
        <v>95</v>
      </c>
      <c r="C11" s="48"/>
      <c r="D11" s="48"/>
      <c r="E11" s="2" t="e">
        <f>VLOOKUP(C11,참고!$A$2:$B$9,2,FALSE)</f>
        <v>#N/A</v>
      </c>
      <c r="F11" s="2" t="e">
        <f t="shared" si="0"/>
        <v>#N/A</v>
      </c>
      <c r="G11" s="48"/>
      <c r="H11" s="49"/>
      <c r="I11" s="2"/>
      <c r="J11" s="11">
        <f t="shared" si="3"/>
        <v>0</v>
      </c>
      <c r="K11" s="3" t="s">
        <v>1</v>
      </c>
      <c r="L11" s="48"/>
      <c r="M11" s="48"/>
      <c r="N11" s="2" t="e">
        <f>VLOOKUP(L11,참고!$A$2:$B$9,2,FALSE)</f>
        <v>#N/A</v>
      </c>
      <c r="O11" s="2" t="e">
        <f t="shared" si="1"/>
        <v>#N/A</v>
      </c>
      <c r="P11" s="48"/>
      <c r="Q11" s="49"/>
    </row>
    <row r="12" spans="1:17" ht="12">
      <c r="A12" s="11">
        <f t="shared" si="2"/>
        <v>0</v>
      </c>
      <c r="B12" s="3" t="s">
        <v>2</v>
      </c>
      <c r="C12" s="48"/>
      <c r="D12" s="48"/>
      <c r="E12" s="2" t="e">
        <f>VLOOKUP(C12,참고!$A$2:$B$9,2,FALSE)</f>
        <v>#N/A</v>
      </c>
      <c r="F12" s="2" t="e">
        <f t="shared" si="0"/>
        <v>#N/A</v>
      </c>
      <c r="G12" s="48"/>
      <c r="H12" s="49"/>
      <c r="I12" s="2"/>
      <c r="J12" s="11">
        <f t="shared" si="3"/>
        <v>0</v>
      </c>
      <c r="K12" s="3" t="s">
        <v>2</v>
      </c>
      <c r="L12" s="48"/>
      <c r="M12" s="48"/>
      <c r="N12" s="2" t="e">
        <f>VLOOKUP(L12,참고!$A$2:$B$9,2,FALSE)</f>
        <v>#N/A</v>
      </c>
      <c r="O12" s="2" t="e">
        <f t="shared" si="1"/>
        <v>#N/A</v>
      </c>
      <c r="P12" s="48"/>
      <c r="Q12" s="49"/>
    </row>
    <row r="13" spans="1:17" ht="12">
      <c r="A13" s="11">
        <f t="shared" si="2"/>
        <v>0</v>
      </c>
      <c r="B13" s="3" t="s">
        <v>3</v>
      </c>
      <c r="C13" s="48"/>
      <c r="D13" s="48"/>
      <c r="E13" s="2" t="e">
        <f>VLOOKUP(C13,참고!$A$2:$B$9,2,FALSE)</f>
        <v>#N/A</v>
      </c>
      <c r="F13" s="2" t="e">
        <f t="shared" si="0"/>
        <v>#N/A</v>
      </c>
      <c r="G13" s="48"/>
      <c r="H13" s="49"/>
      <c r="I13" s="2"/>
      <c r="J13" s="11">
        <f t="shared" si="3"/>
        <v>0</v>
      </c>
      <c r="K13" s="3" t="s">
        <v>3</v>
      </c>
      <c r="L13" s="48"/>
      <c r="M13" s="48"/>
      <c r="N13" s="2" t="e">
        <f>VLOOKUP(L13,참고!$A$2:$B$9,2,FALSE)</f>
        <v>#N/A</v>
      </c>
      <c r="O13" s="2" t="e">
        <f t="shared" si="1"/>
        <v>#N/A</v>
      </c>
      <c r="P13" s="48"/>
      <c r="Q13" s="49"/>
    </row>
    <row r="14" spans="1:17" ht="12">
      <c r="A14" s="11">
        <f t="shared" si="2"/>
        <v>0</v>
      </c>
      <c r="B14" s="3" t="s">
        <v>4</v>
      </c>
      <c r="C14" s="48"/>
      <c r="D14" s="48"/>
      <c r="E14" s="2" t="e">
        <f>VLOOKUP(C14,참고!$A$2:$B$9,2,FALSE)</f>
        <v>#N/A</v>
      </c>
      <c r="F14" s="2" t="e">
        <f t="shared" si="0"/>
        <v>#N/A</v>
      </c>
      <c r="G14" s="48"/>
      <c r="H14" s="49"/>
      <c r="I14" s="2"/>
      <c r="J14" s="11">
        <f t="shared" si="3"/>
        <v>0</v>
      </c>
      <c r="K14" s="3" t="s">
        <v>4</v>
      </c>
      <c r="L14" s="48"/>
      <c r="M14" s="48"/>
      <c r="N14" s="2" t="e">
        <f>VLOOKUP(L14,참고!$A$2:$B$9,2,FALSE)</f>
        <v>#N/A</v>
      </c>
      <c r="O14" s="2" t="e">
        <f t="shared" si="1"/>
        <v>#N/A</v>
      </c>
      <c r="P14" s="48"/>
      <c r="Q14" s="49"/>
    </row>
    <row r="15" spans="1:17" ht="12">
      <c r="A15" s="11">
        <f t="shared" si="2"/>
        <v>0</v>
      </c>
      <c r="B15" s="3" t="s">
        <v>5</v>
      </c>
      <c r="C15" s="48"/>
      <c r="D15" s="48"/>
      <c r="E15" s="2" t="e">
        <f>VLOOKUP(C15,참고!$A$2:$B$9,2,FALSE)</f>
        <v>#N/A</v>
      </c>
      <c r="F15" s="2" t="e">
        <f t="shared" si="0"/>
        <v>#N/A</v>
      </c>
      <c r="G15" s="48"/>
      <c r="H15" s="49"/>
      <c r="I15" s="2"/>
      <c r="J15" s="11">
        <f t="shared" si="3"/>
        <v>0</v>
      </c>
      <c r="K15" s="3" t="s">
        <v>5</v>
      </c>
      <c r="L15" s="48"/>
      <c r="M15" s="48"/>
      <c r="N15" s="2" t="e">
        <f>VLOOKUP(L15,참고!$A$2:$B$9,2,FALSE)</f>
        <v>#N/A</v>
      </c>
      <c r="O15" s="2" t="e">
        <f t="shared" si="1"/>
        <v>#N/A</v>
      </c>
      <c r="P15" s="48"/>
      <c r="Q15" s="49"/>
    </row>
    <row r="16" spans="1:17" ht="12">
      <c r="A16" s="11">
        <f t="shared" si="2"/>
        <v>0</v>
      </c>
      <c r="B16" s="3" t="s">
        <v>6</v>
      </c>
      <c r="C16" s="48"/>
      <c r="D16" s="48"/>
      <c r="E16" s="2" t="e">
        <f>VLOOKUP(C16,참고!$A$2:$B$9,2,FALSE)</f>
        <v>#N/A</v>
      </c>
      <c r="F16" s="2" t="e">
        <f t="shared" si="0"/>
        <v>#N/A</v>
      </c>
      <c r="G16" s="48"/>
      <c r="H16" s="49"/>
      <c r="I16" s="2"/>
      <c r="J16" s="11">
        <f t="shared" si="3"/>
        <v>0</v>
      </c>
      <c r="K16" s="3" t="s">
        <v>6</v>
      </c>
      <c r="L16" s="48"/>
      <c r="M16" s="48"/>
      <c r="N16" s="2" t="e">
        <f>VLOOKUP(L16,참고!$A$2:$B$9,2,FALSE)</f>
        <v>#N/A</v>
      </c>
      <c r="O16" s="2" t="e">
        <f t="shared" si="1"/>
        <v>#N/A</v>
      </c>
      <c r="P16" s="48"/>
      <c r="Q16" s="49"/>
    </row>
    <row r="17" spans="1:17" ht="12">
      <c r="A17" s="11">
        <f t="shared" si="2"/>
        <v>0</v>
      </c>
      <c r="B17" s="3" t="s">
        <v>7</v>
      </c>
      <c r="C17" s="48"/>
      <c r="D17" s="48"/>
      <c r="E17" s="2" t="e">
        <f>VLOOKUP(C17,참고!$A$2:$B$9,2,FALSE)</f>
        <v>#N/A</v>
      </c>
      <c r="F17" s="2" t="e">
        <f t="shared" si="0"/>
        <v>#N/A</v>
      </c>
      <c r="G17" s="48"/>
      <c r="H17" s="49"/>
      <c r="I17" s="2"/>
      <c r="J17" s="11">
        <f t="shared" si="3"/>
        <v>0</v>
      </c>
      <c r="K17" s="3" t="s">
        <v>7</v>
      </c>
      <c r="L17" s="48"/>
      <c r="M17" s="48"/>
      <c r="N17" s="2" t="e">
        <f>VLOOKUP(L17,참고!$A$2:$B$9,2,FALSE)</f>
        <v>#N/A</v>
      </c>
      <c r="O17" s="2" t="e">
        <f t="shared" si="1"/>
        <v>#N/A</v>
      </c>
      <c r="P17" s="48"/>
      <c r="Q17" s="49"/>
    </row>
    <row r="18" spans="1:17" ht="12">
      <c r="A18" s="11">
        <f t="shared" si="2"/>
        <v>0</v>
      </c>
      <c r="B18" s="3" t="s">
        <v>8</v>
      </c>
      <c r="C18" s="48"/>
      <c r="D18" s="48"/>
      <c r="E18" s="2" t="e">
        <f>VLOOKUP(C18,참고!$A$2:$B$9,2,FALSE)</f>
        <v>#N/A</v>
      </c>
      <c r="F18" s="2" t="e">
        <f t="shared" si="0"/>
        <v>#N/A</v>
      </c>
      <c r="G18" s="48"/>
      <c r="H18" s="49"/>
      <c r="I18" s="2"/>
      <c r="J18" s="11">
        <f t="shared" si="3"/>
        <v>0</v>
      </c>
      <c r="K18" s="3" t="s">
        <v>8</v>
      </c>
      <c r="L18" s="48"/>
      <c r="M18" s="48"/>
      <c r="N18" s="2" t="e">
        <f>VLOOKUP(L18,참고!$A$2:$B$9,2,FALSE)</f>
        <v>#N/A</v>
      </c>
      <c r="O18" s="2" t="e">
        <f t="shared" si="1"/>
        <v>#N/A</v>
      </c>
      <c r="P18" s="48"/>
      <c r="Q18" s="49"/>
    </row>
    <row r="19" spans="1:17" ht="12">
      <c r="A19" s="11">
        <f>SUM(A9:A18)</f>
        <v>0</v>
      </c>
      <c r="B19" s="58" t="s">
        <v>14</v>
      </c>
      <c r="C19" s="56"/>
      <c r="D19" s="56"/>
      <c r="E19" s="56">
        <f>SUM(D9:D18)</f>
        <v>0</v>
      </c>
      <c r="F19" s="56" t="s">
        <v>19</v>
      </c>
      <c r="G19" s="56"/>
      <c r="H19" s="61">
        <f>SUMIF(F9:F18,"&gt;0")</f>
        <v>0</v>
      </c>
      <c r="I19" s="12"/>
      <c r="J19" s="11">
        <f>SUM(J9:J18)</f>
        <v>0</v>
      </c>
      <c r="K19" s="58" t="s">
        <v>14</v>
      </c>
      <c r="L19" s="56"/>
      <c r="M19" s="56"/>
      <c r="N19" s="56">
        <f>SUM(M9:M18)</f>
        <v>0</v>
      </c>
      <c r="O19" s="56" t="s">
        <v>19</v>
      </c>
      <c r="P19" s="56"/>
      <c r="Q19" s="61">
        <f>SUMIF(O9:O18,"&gt;0")</f>
        <v>0</v>
      </c>
    </row>
    <row r="20" spans="1:17" ht="12">
      <c r="A20" s="11"/>
      <c r="B20" s="59"/>
      <c r="C20" s="57"/>
      <c r="D20" s="57"/>
      <c r="E20" s="57"/>
      <c r="F20" s="57" t="s">
        <v>13</v>
      </c>
      <c r="G20" s="57"/>
      <c r="H20" s="4" t="e">
        <f>ROUNDDOWN(H19/A19,2)</f>
        <v>#DIV/0!</v>
      </c>
      <c r="I20" s="12"/>
      <c r="J20" s="11"/>
      <c r="K20" s="59"/>
      <c r="L20" s="57"/>
      <c r="M20" s="57"/>
      <c r="N20" s="57"/>
      <c r="O20" s="57" t="s">
        <v>13</v>
      </c>
      <c r="P20" s="57"/>
      <c r="Q20" s="4" t="e">
        <f>ROUNDDOWN(Q19/J19,2)</f>
        <v>#DIV/0!</v>
      </c>
    </row>
    <row r="21" spans="1:17" ht="12">
      <c r="A21" s="14"/>
      <c r="B21" s="12"/>
      <c r="C21" s="12"/>
      <c r="D21" s="12"/>
      <c r="E21" s="12"/>
      <c r="F21" s="12"/>
      <c r="G21" s="12"/>
      <c r="H21" s="12"/>
      <c r="I21" s="12"/>
      <c r="J21" s="14"/>
      <c r="K21" s="12"/>
      <c r="L21" s="12"/>
      <c r="M21" s="12"/>
      <c r="N21" s="12"/>
      <c r="O21" s="12"/>
      <c r="P21" s="12"/>
      <c r="Q21" s="12"/>
    </row>
    <row r="22" spans="1:17" ht="12">
      <c r="A22" s="14"/>
      <c r="B22" s="53" t="s">
        <v>24</v>
      </c>
      <c r="C22" s="54"/>
      <c r="D22" s="54"/>
      <c r="E22" s="54"/>
      <c r="F22" s="54"/>
      <c r="G22" s="54"/>
      <c r="H22" s="55"/>
      <c r="I22" s="12"/>
      <c r="J22" s="14"/>
      <c r="K22" s="53" t="s">
        <v>25</v>
      </c>
      <c r="L22" s="54"/>
      <c r="M22" s="54"/>
      <c r="N22" s="54"/>
      <c r="O22" s="54"/>
      <c r="P22" s="54"/>
      <c r="Q22" s="55"/>
    </row>
    <row r="23" spans="1:17" ht="12">
      <c r="A23" s="15"/>
      <c r="B23" s="16" t="s">
        <v>9</v>
      </c>
      <c r="C23" s="17" t="s">
        <v>16</v>
      </c>
      <c r="D23" s="17" t="s">
        <v>17</v>
      </c>
      <c r="E23" s="17" t="s">
        <v>10</v>
      </c>
      <c r="F23" s="17" t="s">
        <v>15</v>
      </c>
      <c r="G23" s="17" t="s">
        <v>11</v>
      </c>
      <c r="H23" s="18" t="s">
        <v>12</v>
      </c>
      <c r="I23" s="12"/>
      <c r="J23" s="15"/>
      <c r="K23" s="16" t="s">
        <v>9</v>
      </c>
      <c r="L23" s="17" t="s">
        <v>16</v>
      </c>
      <c r="M23" s="17" t="s">
        <v>17</v>
      </c>
      <c r="N23" s="17" t="s">
        <v>10</v>
      </c>
      <c r="O23" s="17" t="s">
        <v>15</v>
      </c>
      <c r="P23" s="17" t="s">
        <v>11</v>
      </c>
      <c r="Q23" s="18" t="s">
        <v>12</v>
      </c>
    </row>
    <row r="24" spans="1:17" ht="12">
      <c r="A24" s="11">
        <f>IF(C24="A+",D24,IF(C24="A0",D24,IF(C24="B+",D24,IF(C24="B0",D24,IF(C24="C+",D24,IF(C24="C0",D24,IF(C24="D+",D24,IF(C24="D0",D24,0))))))))</f>
        <v>0</v>
      </c>
      <c r="B24" s="3" t="s">
        <v>18</v>
      </c>
      <c r="C24" s="48"/>
      <c r="D24" s="48"/>
      <c r="E24" s="2" t="e">
        <f>VLOOKUP(C24,참고!$A$2:$B$9,2,FALSE)</f>
        <v>#N/A</v>
      </c>
      <c r="F24" s="2" t="e">
        <f aca="true" t="shared" si="4" ref="F24:F33">E24*D24</f>
        <v>#N/A</v>
      </c>
      <c r="G24" s="48"/>
      <c r="H24" s="49"/>
      <c r="I24" s="12"/>
      <c r="J24" s="11">
        <f>IF(L24="A+",M24,IF(L24="A0",M24,IF(L24="B+",M24,IF(L24="B0",M24,IF(L24="C+",M24,IF(L24="C0",M24,IF(L24="D+",M24,IF(L24="D0",M24,0))))))))</f>
        <v>0</v>
      </c>
      <c r="K24" s="3" t="s">
        <v>18</v>
      </c>
      <c r="L24" s="48"/>
      <c r="M24" s="48"/>
      <c r="N24" s="2" t="e">
        <f>VLOOKUP(L24,참고!$A$2:$B$9,2,FALSE)</f>
        <v>#N/A</v>
      </c>
      <c r="O24" s="2" t="e">
        <f aca="true" t="shared" si="5" ref="O24:O33">N24*M24</f>
        <v>#N/A</v>
      </c>
      <c r="P24" s="48"/>
      <c r="Q24" s="49"/>
    </row>
    <row r="25" spans="1:17" ht="12">
      <c r="A25" s="11">
        <f aca="true" t="shared" si="6" ref="A25:A33">IF(C25="A+",D25,IF(C25="A0",D25,IF(C25="B+",D25,IF(C25="B0",D25,IF(C25="C+",D25,IF(C25="C0",D25,IF(C25="D+",D25,IF(C25="D0",D25,0))))))))</f>
        <v>0</v>
      </c>
      <c r="B25" s="3" t="s">
        <v>0</v>
      </c>
      <c r="C25" s="48"/>
      <c r="D25" s="48"/>
      <c r="E25" s="2" t="e">
        <f>VLOOKUP(C25,참고!$A$2:$B$9,2,FALSE)</f>
        <v>#N/A</v>
      </c>
      <c r="F25" s="2" t="e">
        <f t="shared" si="4"/>
        <v>#N/A</v>
      </c>
      <c r="G25" s="48"/>
      <c r="H25" s="49"/>
      <c r="I25" s="12"/>
      <c r="J25" s="11">
        <f aca="true" t="shared" si="7" ref="J25:J33">IF(L25="A+",M25,IF(L25="A0",M25,IF(L25="B+",M25,IF(L25="B0",M25,IF(L25="C+",M25,IF(L25="C0",M25,IF(L25="D+",M25,IF(L25="D0",M25,0))))))))</f>
        <v>0</v>
      </c>
      <c r="K25" s="3" t="s">
        <v>0</v>
      </c>
      <c r="L25" s="48"/>
      <c r="M25" s="48"/>
      <c r="N25" s="2" t="e">
        <f>VLOOKUP(L25,참고!$A$2:$B$9,2,FALSE)</f>
        <v>#N/A</v>
      </c>
      <c r="O25" s="2" t="e">
        <f t="shared" si="5"/>
        <v>#N/A</v>
      </c>
      <c r="P25" s="48"/>
      <c r="Q25" s="49"/>
    </row>
    <row r="26" spans="1:17" ht="12">
      <c r="A26" s="11">
        <f t="shared" si="6"/>
        <v>0</v>
      </c>
      <c r="B26" s="3" t="s">
        <v>1</v>
      </c>
      <c r="C26" s="48"/>
      <c r="D26" s="48"/>
      <c r="E26" s="2" t="e">
        <f>VLOOKUP(C26,참고!$A$2:$B$9,2,FALSE)</f>
        <v>#N/A</v>
      </c>
      <c r="F26" s="2" t="e">
        <f t="shared" si="4"/>
        <v>#N/A</v>
      </c>
      <c r="G26" s="48"/>
      <c r="H26" s="49"/>
      <c r="I26" s="12"/>
      <c r="J26" s="11">
        <f t="shared" si="7"/>
        <v>0</v>
      </c>
      <c r="K26" s="3" t="s">
        <v>1</v>
      </c>
      <c r="L26" s="48"/>
      <c r="M26" s="48"/>
      <c r="N26" s="2" t="e">
        <f>VLOOKUP(L26,참고!$A$2:$B$9,2,FALSE)</f>
        <v>#N/A</v>
      </c>
      <c r="O26" s="2" t="e">
        <f t="shared" si="5"/>
        <v>#N/A</v>
      </c>
      <c r="P26" s="48"/>
      <c r="Q26" s="49"/>
    </row>
    <row r="27" spans="1:17" ht="12">
      <c r="A27" s="11">
        <f t="shared" si="6"/>
        <v>0</v>
      </c>
      <c r="B27" s="3" t="s">
        <v>2</v>
      </c>
      <c r="C27" s="48"/>
      <c r="D27" s="48"/>
      <c r="E27" s="2" t="e">
        <f>VLOOKUP(C27,참고!$A$2:$B$9,2,FALSE)</f>
        <v>#N/A</v>
      </c>
      <c r="F27" s="2" t="e">
        <f t="shared" si="4"/>
        <v>#N/A</v>
      </c>
      <c r="G27" s="48"/>
      <c r="H27" s="49"/>
      <c r="I27" s="12"/>
      <c r="J27" s="11">
        <f t="shared" si="7"/>
        <v>0</v>
      </c>
      <c r="K27" s="3" t="s">
        <v>2</v>
      </c>
      <c r="L27" s="48"/>
      <c r="M27" s="48"/>
      <c r="N27" s="2" t="e">
        <f>VLOOKUP(L27,참고!$A$2:$B$9,2,FALSE)</f>
        <v>#N/A</v>
      </c>
      <c r="O27" s="2" t="e">
        <f t="shared" si="5"/>
        <v>#N/A</v>
      </c>
      <c r="P27" s="48"/>
      <c r="Q27" s="49"/>
    </row>
    <row r="28" spans="1:17" ht="12">
      <c r="A28" s="11">
        <f t="shared" si="6"/>
        <v>0</v>
      </c>
      <c r="B28" s="3" t="s">
        <v>3</v>
      </c>
      <c r="C28" s="48"/>
      <c r="D28" s="48"/>
      <c r="E28" s="2" t="e">
        <f>VLOOKUP(C28,참고!$A$2:$B$9,2,FALSE)</f>
        <v>#N/A</v>
      </c>
      <c r="F28" s="2" t="e">
        <f t="shared" si="4"/>
        <v>#N/A</v>
      </c>
      <c r="G28" s="48"/>
      <c r="H28" s="49"/>
      <c r="I28" s="12"/>
      <c r="J28" s="11">
        <f t="shared" si="7"/>
        <v>0</v>
      </c>
      <c r="K28" s="3" t="s">
        <v>3</v>
      </c>
      <c r="L28" s="48"/>
      <c r="M28" s="48"/>
      <c r="N28" s="2" t="e">
        <f>VLOOKUP(L28,참고!$A$2:$B$9,2,FALSE)</f>
        <v>#N/A</v>
      </c>
      <c r="O28" s="2" t="e">
        <f t="shared" si="5"/>
        <v>#N/A</v>
      </c>
      <c r="P28" s="48"/>
      <c r="Q28" s="49"/>
    </row>
    <row r="29" spans="1:17" ht="12">
      <c r="A29" s="11">
        <f t="shared" si="6"/>
        <v>0</v>
      </c>
      <c r="B29" s="3" t="s">
        <v>4</v>
      </c>
      <c r="C29" s="48"/>
      <c r="D29" s="48"/>
      <c r="E29" s="2" t="e">
        <f>VLOOKUP(C29,참고!$A$2:$B$9,2,FALSE)</f>
        <v>#N/A</v>
      </c>
      <c r="F29" s="2" t="e">
        <f t="shared" si="4"/>
        <v>#N/A</v>
      </c>
      <c r="G29" s="48"/>
      <c r="H29" s="49"/>
      <c r="I29" s="12"/>
      <c r="J29" s="11">
        <f t="shared" si="7"/>
        <v>0</v>
      </c>
      <c r="K29" s="3" t="s">
        <v>4</v>
      </c>
      <c r="L29" s="48"/>
      <c r="M29" s="48"/>
      <c r="N29" s="2" t="e">
        <f>VLOOKUP(L29,참고!$A$2:$B$9,2,FALSE)</f>
        <v>#N/A</v>
      </c>
      <c r="O29" s="2" t="e">
        <f t="shared" si="5"/>
        <v>#N/A</v>
      </c>
      <c r="P29" s="48"/>
      <c r="Q29" s="49"/>
    </row>
    <row r="30" spans="1:17" ht="12">
      <c r="A30" s="11">
        <f t="shared" si="6"/>
        <v>0</v>
      </c>
      <c r="B30" s="3" t="s">
        <v>5</v>
      </c>
      <c r="C30" s="48"/>
      <c r="D30" s="48"/>
      <c r="E30" s="2" t="e">
        <f>VLOOKUP(C30,참고!$A$2:$B$9,2,FALSE)</f>
        <v>#N/A</v>
      </c>
      <c r="F30" s="2" t="e">
        <f t="shared" si="4"/>
        <v>#N/A</v>
      </c>
      <c r="G30" s="48"/>
      <c r="H30" s="49"/>
      <c r="I30" s="12"/>
      <c r="J30" s="11">
        <f t="shared" si="7"/>
        <v>0</v>
      </c>
      <c r="K30" s="3" t="s">
        <v>5</v>
      </c>
      <c r="L30" s="48"/>
      <c r="M30" s="48"/>
      <c r="N30" s="2" t="e">
        <f>VLOOKUP(L30,참고!$A$2:$B$9,2,FALSE)</f>
        <v>#N/A</v>
      </c>
      <c r="O30" s="2" t="e">
        <f t="shared" si="5"/>
        <v>#N/A</v>
      </c>
      <c r="P30" s="48"/>
      <c r="Q30" s="49"/>
    </row>
    <row r="31" spans="1:17" ht="12">
      <c r="A31" s="11">
        <f t="shared" si="6"/>
        <v>0</v>
      </c>
      <c r="B31" s="3" t="s">
        <v>6</v>
      </c>
      <c r="C31" s="48"/>
      <c r="D31" s="48"/>
      <c r="E31" s="2" t="e">
        <f>VLOOKUP(C31,참고!$A$2:$B$9,2,FALSE)</f>
        <v>#N/A</v>
      </c>
      <c r="F31" s="2" t="e">
        <f t="shared" si="4"/>
        <v>#N/A</v>
      </c>
      <c r="G31" s="48"/>
      <c r="H31" s="49"/>
      <c r="I31" s="12"/>
      <c r="J31" s="11">
        <f t="shared" si="7"/>
        <v>0</v>
      </c>
      <c r="K31" s="3" t="s">
        <v>6</v>
      </c>
      <c r="L31" s="48"/>
      <c r="M31" s="48"/>
      <c r="N31" s="2" t="e">
        <f>VLOOKUP(L31,참고!$A$2:$B$9,2,FALSE)</f>
        <v>#N/A</v>
      </c>
      <c r="O31" s="2" t="e">
        <f t="shared" si="5"/>
        <v>#N/A</v>
      </c>
      <c r="P31" s="48"/>
      <c r="Q31" s="49"/>
    </row>
    <row r="32" spans="1:17" ht="12">
      <c r="A32" s="11">
        <f t="shared" si="6"/>
        <v>0</v>
      </c>
      <c r="B32" s="3" t="s">
        <v>7</v>
      </c>
      <c r="C32" s="48"/>
      <c r="D32" s="48"/>
      <c r="E32" s="2" t="e">
        <f>VLOOKUP(C32,참고!$A$2:$B$9,2,FALSE)</f>
        <v>#N/A</v>
      </c>
      <c r="F32" s="2" t="e">
        <f t="shared" si="4"/>
        <v>#N/A</v>
      </c>
      <c r="G32" s="48"/>
      <c r="H32" s="49"/>
      <c r="I32" s="12"/>
      <c r="J32" s="11">
        <f t="shared" si="7"/>
        <v>0</v>
      </c>
      <c r="K32" s="3" t="s">
        <v>7</v>
      </c>
      <c r="L32" s="48"/>
      <c r="M32" s="48"/>
      <c r="N32" s="2" t="e">
        <f>VLOOKUP(L32,참고!$A$2:$B$9,2,FALSE)</f>
        <v>#N/A</v>
      </c>
      <c r="O32" s="2" t="e">
        <f t="shared" si="5"/>
        <v>#N/A</v>
      </c>
      <c r="P32" s="48"/>
      <c r="Q32" s="49"/>
    </row>
    <row r="33" spans="1:17" ht="12">
      <c r="A33" s="11">
        <f t="shared" si="6"/>
        <v>0</v>
      </c>
      <c r="B33" s="3" t="s">
        <v>8</v>
      </c>
      <c r="C33" s="48"/>
      <c r="D33" s="48"/>
      <c r="E33" s="2" t="e">
        <f>VLOOKUP(C33,참고!$A$2:$B$9,2,FALSE)</f>
        <v>#N/A</v>
      </c>
      <c r="F33" s="2" t="e">
        <f t="shared" si="4"/>
        <v>#N/A</v>
      </c>
      <c r="G33" s="48"/>
      <c r="H33" s="49"/>
      <c r="I33" s="12"/>
      <c r="J33" s="11">
        <f t="shared" si="7"/>
        <v>0</v>
      </c>
      <c r="K33" s="3" t="s">
        <v>8</v>
      </c>
      <c r="L33" s="48"/>
      <c r="M33" s="48"/>
      <c r="N33" s="2" t="e">
        <f>VLOOKUP(L33,참고!$A$2:$B$9,2,FALSE)</f>
        <v>#N/A</v>
      </c>
      <c r="O33" s="2" t="e">
        <f t="shared" si="5"/>
        <v>#N/A</v>
      </c>
      <c r="P33" s="48"/>
      <c r="Q33" s="49"/>
    </row>
    <row r="34" spans="1:17" ht="12">
      <c r="A34" s="11">
        <f>SUM(A24:A33)</f>
        <v>0</v>
      </c>
      <c r="B34" s="58" t="s">
        <v>14</v>
      </c>
      <c r="C34" s="56"/>
      <c r="D34" s="56"/>
      <c r="E34" s="56">
        <f>SUM(D24:D33)</f>
        <v>0</v>
      </c>
      <c r="F34" s="56" t="s">
        <v>19</v>
      </c>
      <c r="G34" s="56"/>
      <c r="H34" s="61">
        <f>SUMIF(F24:F33,"&gt;0")</f>
        <v>0</v>
      </c>
      <c r="I34" s="12"/>
      <c r="J34" s="11">
        <f>SUM(J24:J33)</f>
        <v>0</v>
      </c>
      <c r="K34" s="58" t="s">
        <v>14</v>
      </c>
      <c r="L34" s="56"/>
      <c r="M34" s="56"/>
      <c r="N34" s="56">
        <f>SUM(M24:M33)</f>
        <v>0</v>
      </c>
      <c r="O34" s="56" t="s">
        <v>19</v>
      </c>
      <c r="P34" s="56"/>
      <c r="Q34" s="61">
        <f>SUMIF(O24:O33,"&gt;0")</f>
        <v>0</v>
      </c>
    </row>
    <row r="35" spans="1:17" ht="12">
      <c r="A35" s="11"/>
      <c r="B35" s="59"/>
      <c r="C35" s="57"/>
      <c r="D35" s="57"/>
      <c r="E35" s="57"/>
      <c r="F35" s="57" t="s">
        <v>13</v>
      </c>
      <c r="G35" s="57"/>
      <c r="H35" s="4" t="e">
        <f>ROUNDDOWN(H34/A34,2)</f>
        <v>#DIV/0!</v>
      </c>
      <c r="I35" s="12"/>
      <c r="J35" s="11"/>
      <c r="K35" s="59"/>
      <c r="L35" s="57"/>
      <c r="M35" s="57"/>
      <c r="N35" s="57"/>
      <c r="O35" s="57" t="s">
        <v>13</v>
      </c>
      <c r="P35" s="57"/>
      <c r="Q35" s="4" t="e">
        <f>ROUNDDOWN(Q34/J34,2)</f>
        <v>#DIV/0!</v>
      </c>
    </row>
    <row r="36" spans="1:17" ht="12">
      <c r="A36" s="14"/>
      <c r="B36" s="12"/>
      <c r="C36" s="12"/>
      <c r="D36" s="12"/>
      <c r="E36" s="12"/>
      <c r="F36" s="12"/>
      <c r="G36" s="12"/>
      <c r="H36" s="12"/>
      <c r="I36" s="12"/>
      <c r="J36" s="14"/>
      <c r="K36" s="12"/>
      <c r="L36" s="12"/>
      <c r="M36" s="12"/>
      <c r="N36" s="12"/>
      <c r="O36" s="12"/>
      <c r="P36" s="12"/>
      <c r="Q36" s="12"/>
    </row>
    <row r="37" spans="1:17" ht="12">
      <c r="A37" s="14"/>
      <c r="B37" s="53" t="s">
        <v>26</v>
      </c>
      <c r="C37" s="54"/>
      <c r="D37" s="54"/>
      <c r="E37" s="54"/>
      <c r="F37" s="54"/>
      <c r="G37" s="54"/>
      <c r="H37" s="55"/>
      <c r="I37" s="12"/>
      <c r="J37" s="14"/>
      <c r="K37" s="53" t="s">
        <v>27</v>
      </c>
      <c r="L37" s="54"/>
      <c r="M37" s="54"/>
      <c r="N37" s="54"/>
      <c r="O37" s="54"/>
      <c r="P37" s="54"/>
      <c r="Q37" s="55"/>
    </row>
    <row r="38" spans="1:17" ht="12">
      <c r="A38" s="15"/>
      <c r="B38" s="16" t="s">
        <v>9</v>
      </c>
      <c r="C38" s="17" t="s">
        <v>16</v>
      </c>
      <c r="D38" s="17" t="s">
        <v>17</v>
      </c>
      <c r="E38" s="17" t="s">
        <v>10</v>
      </c>
      <c r="F38" s="17" t="s">
        <v>15</v>
      </c>
      <c r="G38" s="17" t="s">
        <v>11</v>
      </c>
      <c r="H38" s="18" t="s">
        <v>12</v>
      </c>
      <c r="I38" s="12"/>
      <c r="J38" s="15"/>
      <c r="K38" s="16" t="s">
        <v>9</v>
      </c>
      <c r="L38" s="17" t="s">
        <v>16</v>
      </c>
      <c r="M38" s="17" t="s">
        <v>17</v>
      </c>
      <c r="N38" s="17" t="s">
        <v>10</v>
      </c>
      <c r="O38" s="17" t="s">
        <v>15</v>
      </c>
      <c r="P38" s="17" t="s">
        <v>11</v>
      </c>
      <c r="Q38" s="18" t="s">
        <v>12</v>
      </c>
    </row>
    <row r="39" spans="1:17" ht="12">
      <c r="A39" s="11">
        <f>IF(C39="A+",D39,IF(C39="A0",D39,IF(C39="B+",D39,IF(C39="B0",D39,IF(C39="C+",D39,IF(C39="C0",D39,IF(C39="D+",D39,IF(C39="D0",D39,0))))))))</f>
        <v>0</v>
      </c>
      <c r="B39" s="3" t="s">
        <v>18</v>
      </c>
      <c r="C39" s="48"/>
      <c r="D39" s="48"/>
      <c r="E39" s="2" t="e">
        <f>VLOOKUP(C39,참고!$A$2:$B$9,2,FALSE)</f>
        <v>#N/A</v>
      </c>
      <c r="F39" s="2" t="e">
        <f aca="true" t="shared" si="8" ref="F39:F48">E39*D39</f>
        <v>#N/A</v>
      </c>
      <c r="G39" s="48"/>
      <c r="H39" s="49"/>
      <c r="I39" s="12"/>
      <c r="J39" s="11">
        <f>IF(L39="A+",M39,IF(L39="A0",M39,IF(L39="B+",M39,IF(L39="B0",M39,IF(L39="C+",M39,IF(L39="C0",M39,IF(L39="D+",M39,IF(L39="D0",M39,0))))))))</f>
        <v>0</v>
      </c>
      <c r="K39" s="3" t="s">
        <v>18</v>
      </c>
      <c r="L39" s="48"/>
      <c r="M39" s="48"/>
      <c r="N39" s="2" t="e">
        <f>VLOOKUP(L39,참고!$A$2:$B$9,2,FALSE)</f>
        <v>#N/A</v>
      </c>
      <c r="O39" s="2" t="e">
        <f aca="true" t="shared" si="9" ref="O39:O48">N39*M39</f>
        <v>#N/A</v>
      </c>
      <c r="P39" s="48"/>
      <c r="Q39" s="49"/>
    </row>
    <row r="40" spans="1:17" ht="12">
      <c r="A40" s="11">
        <f aca="true" t="shared" si="10" ref="A40:A48">IF(C40="A+",D40,IF(C40="A0",D40,IF(C40="B+",D40,IF(C40="B0",D40,IF(C40="C+",D40,IF(C40="C0",D40,IF(C40="D+",D40,IF(C40="D0",D40,0))))))))</f>
        <v>0</v>
      </c>
      <c r="B40" s="3" t="s">
        <v>0</v>
      </c>
      <c r="C40" s="48"/>
      <c r="D40" s="48"/>
      <c r="E40" s="2" t="e">
        <f>VLOOKUP(C40,참고!$A$2:$B$9,2,FALSE)</f>
        <v>#N/A</v>
      </c>
      <c r="F40" s="2" t="e">
        <f t="shared" si="8"/>
        <v>#N/A</v>
      </c>
      <c r="G40" s="48"/>
      <c r="H40" s="49"/>
      <c r="I40" s="12"/>
      <c r="J40" s="11">
        <f aca="true" t="shared" si="11" ref="J40:J48">IF(L40="A+",M40,IF(L40="A0",M40,IF(L40="B+",M40,IF(L40="B0",M40,IF(L40="C+",M40,IF(L40="C0",M40,IF(L40="D+",M40,IF(L40="D0",M40,0))))))))</f>
        <v>0</v>
      </c>
      <c r="K40" s="3" t="s">
        <v>0</v>
      </c>
      <c r="L40" s="48"/>
      <c r="M40" s="48"/>
      <c r="N40" s="2" t="e">
        <f>VLOOKUP(L40,참고!$A$2:$B$9,2,FALSE)</f>
        <v>#N/A</v>
      </c>
      <c r="O40" s="2" t="e">
        <f t="shared" si="9"/>
        <v>#N/A</v>
      </c>
      <c r="P40" s="48"/>
      <c r="Q40" s="49"/>
    </row>
    <row r="41" spans="1:17" ht="12">
      <c r="A41" s="11">
        <f t="shared" si="10"/>
        <v>0</v>
      </c>
      <c r="B41" s="3" t="s">
        <v>1</v>
      </c>
      <c r="C41" s="48"/>
      <c r="D41" s="48"/>
      <c r="E41" s="2" t="e">
        <f>VLOOKUP(C41,참고!$A$2:$B$9,2,FALSE)</f>
        <v>#N/A</v>
      </c>
      <c r="F41" s="2" t="e">
        <f t="shared" si="8"/>
        <v>#N/A</v>
      </c>
      <c r="G41" s="48"/>
      <c r="H41" s="49"/>
      <c r="I41" s="12"/>
      <c r="J41" s="11">
        <f t="shared" si="11"/>
        <v>0</v>
      </c>
      <c r="K41" s="3" t="s">
        <v>1</v>
      </c>
      <c r="L41" s="48"/>
      <c r="M41" s="48"/>
      <c r="N41" s="2" t="e">
        <f>VLOOKUP(L41,참고!$A$2:$B$9,2,FALSE)</f>
        <v>#N/A</v>
      </c>
      <c r="O41" s="2" t="e">
        <f t="shared" si="9"/>
        <v>#N/A</v>
      </c>
      <c r="P41" s="48"/>
      <c r="Q41" s="49"/>
    </row>
    <row r="42" spans="1:17" ht="12">
      <c r="A42" s="11">
        <f t="shared" si="10"/>
        <v>0</v>
      </c>
      <c r="B42" s="3" t="s">
        <v>2</v>
      </c>
      <c r="C42" s="48"/>
      <c r="D42" s="48"/>
      <c r="E42" s="2" t="e">
        <f>VLOOKUP(C42,참고!$A$2:$B$9,2,FALSE)</f>
        <v>#N/A</v>
      </c>
      <c r="F42" s="2" t="e">
        <f t="shared" si="8"/>
        <v>#N/A</v>
      </c>
      <c r="G42" s="48"/>
      <c r="H42" s="49"/>
      <c r="I42" s="12"/>
      <c r="J42" s="11">
        <f t="shared" si="11"/>
        <v>0</v>
      </c>
      <c r="K42" s="3" t="s">
        <v>2</v>
      </c>
      <c r="L42" s="48"/>
      <c r="M42" s="48"/>
      <c r="N42" s="2" t="e">
        <f>VLOOKUP(L42,참고!$A$2:$B$9,2,FALSE)</f>
        <v>#N/A</v>
      </c>
      <c r="O42" s="2" t="e">
        <f t="shared" si="9"/>
        <v>#N/A</v>
      </c>
      <c r="P42" s="48"/>
      <c r="Q42" s="49"/>
    </row>
    <row r="43" spans="1:17" ht="12">
      <c r="A43" s="11">
        <f t="shared" si="10"/>
        <v>0</v>
      </c>
      <c r="B43" s="3" t="s">
        <v>3</v>
      </c>
      <c r="C43" s="48"/>
      <c r="D43" s="48"/>
      <c r="E43" s="2" t="e">
        <f>VLOOKUP(C43,참고!$A$2:$B$9,2,FALSE)</f>
        <v>#N/A</v>
      </c>
      <c r="F43" s="2" t="e">
        <f t="shared" si="8"/>
        <v>#N/A</v>
      </c>
      <c r="G43" s="48"/>
      <c r="H43" s="49"/>
      <c r="I43" s="12"/>
      <c r="J43" s="11">
        <f t="shared" si="11"/>
        <v>0</v>
      </c>
      <c r="K43" s="3" t="s">
        <v>3</v>
      </c>
      <c r="L43" s="48"/>
      <c r="M43" s="48"/>
      <c r="N43" s="2" t="e">
        <f>VLOOKUP(L43,참고!$A$2:$B$9,2,FALSE)</f>
        <v>#N/A</v>
      </c>
      <c r="O43" s="2" t="e">
        <f t="shared" si="9"/>
        <v>#N/A</v>
      </c>
      <c r="P43" s="48"/>
      <c r="Q43" s="49"/>
    </row>
    <row r="44" spans="1:17" ht="12">
      <c r="A44" s="11">
        <f t="shared" si="10"/>
        <v>0</v>
      </c>
      <c r="B44" s="3" t="s">
        <v>4</v>
      </c>
      <c r="C44" s="48"/>
      <c r="D44" s="48"/>
      <c r="E44" s="2" t="e">
        <f>VLOOKUP(C44,참고!$A$2:$B$9,2,FALSE)</f>
        <v>#N/A</v>
      </c>
      <c r="F44" s="2" t="e">
        <f t="shared" si="8"/>
        <v>#N/A</v>
      </c>
      <c r="G44" s="48"/>
      <c r="H44" s="49"/>
      <c r="I44" s="12"/>
      <c r="J44" s="11">
        <f t="shared" si="11"/>
        <v>0</v>
      </c>
      <c r="K44" s="3" t="s">
        <v>4</v>
      </c>
      <c r="L44" s="48"/>
      <c r="M44" s="48"/>
      <c r="N44" s="2" t="e">
        <f>VLOOKUP(L44,참고!$A$2:$B$9,2,FALSE)</f>
        <v>#N/A</v>
      </c>
      <c r="O44" s="2" t="e">
        <f t="shared" si="9"/>
        <v>#N/A</v>
      </c>
      <c r="P44" s="48"/>
      <c r="Q44" s="49"/>
    </row>
    <row r="45" spans="1:17" ht="12">
      <c r="A45" s="11">
        <f t="shared" si="10"/>
        <v>0</v>
      </c>
      <c r="B45" s="3" t="s">
        <v>5</v>
      </c>
      <c r="C45" s="48"/>
      <c r="D45" s="48"/>
      <c r="E45" s="2" t="e">
        <f>VLOOKUP(C45,참고!$A$2:$B$9,2,FALSE)</f>
        <v>#N/A</v>
      </c>
      <c r="F45" s="2" t="e">
        <f t="shared" si="8"/>
        <v>#N/A</v>
      </c>
      <c r="G45" s="48"/>
      <c r="H45" s="49"/>
      <c r="I45" s="12"/>
      <c r="J45" s="11">
        <f t="shared" si="11"/>
        <v>0</v>
      </c>
      <c r="K45" s="3" t="s">
        <v>5</v>
      </c>
      <c r="L45" s="48"/>
      <c r="M45" s="48"/>
      <c r="N45" s="2" t="e">
        <f>VLOOKUP(L45,참고!$A$2:$B$9,2,FALSE)</f>
        <v>#N/A</v>
      </c>
      <c r="O45" s="2" t="e">
        <f t="shared" si="9"/>
        <v>#N/A</v>
      </c>
      <c r="P45" s="48"/>
      <c r="Q45" s="49"/>
    </row>
    <row r="46" spans="1:17" ht="12">
      <c r="A46" s="11">
        <f t="shared" si="10"/>
        <v>0</v>
      </c>
      <c r="B46" s="3" t="s">
        <v>6</v>
      </c>
      <c r="C46" s="48"/>
      <c r="D46" s="48"/>
      <c r="E46" s="2" t="e">
        <f>VLOOKUP(C46,참고!$A$2:$B$9,2,FALSE)</f>
        <v>#N/A</v>
      </c>
      <c r="F46" s="2" t="e">
        <f t="shared" si="8"/>
        <v>#N/A</v>
      </c>
      <c r="G46" s="48"/>
      <c r="H46" s="49"/>
      <c r="I46" s="12"/>
      <c r="J46" s="11">
        <f t="shared" si="11"/>
        <v>0</v>
      </c>
      <c r="K46" s="3" t="s">
        <v>6</v>
      </c>
      <c r="L46" s="48"/>
      <c r="M46" s="48"/>
      <c r="N46" s="2" t="e">
        <f>VLOOKUP(L46,참고!$A$2:$B$9,2,FALSE)</f>
        <v>#N/A</v>
      </c>
      <c r="O46" s="2" t="e">
        <f t="shared" si="9"/>
        <v>#N/A</v>
      </c>
      <c r="P46" s="48"/>
      <c r="Q46" s="49"/>
    </row>
    <row r="47" spans="1:17" ht="12">
      <c r="A47" s="11">
        <f t="shared" si="10"/>
        <v>0</v>
      </c>
      <c r="B47" s="3" t="s">
        <v>7</v>
      </c>
      <c r="C47" s="48"/>
      <c r="D47" s="48"/>
      <c r="E47" s="2" t="e">
        <f>VLOOKUP(C47,참고!$A$2:$B$9,2,FALSE)</f>
        <v>#N/A</v>
      </c>
      <c r="F47" s="2" t="e">
        <f t="shared" si="8"/>
        <v>#N/A</v>
      </c>
      <c r="G47" s="48"/>
      <c r="H47" s="49"/>
      <c r="I47" s="12"/>
      <c r="J47" s="11">
        <f t="shared" si="11"/>
        <v>0</v>
      </c>
      <c r="K47" s="3" t="s">
        <v>7</v>
      </c>
      <c r="L47" s="48"/>
      <c r="M47" s="48"/>
      <c r="N47" s="2" t="e">
        <f>VLOOKUP(L47,참고!$A$2:$B$9,2,FALSE)</f>
        <v>#N/A</v>
      </c>
      <c r="O47" s="2" t="e">
        <f t="shared" si="9"/>
        <v>#N/A</v>
      </c>
      <c r="P47" s="48"/>
      <c r="Q47" s="49"/>
    </row>
    <row r="48" spans="1:17" ht="12">
      <c r="A48" s="11">
        <f t="shared" si="10"/>
        <v>0</v>
      </c>
      <c r="B48" s="3" t="s">
        <v>8</v>
      </c>
      <c r="C48" s="48"/>
      <c r="D48" s="48"/>
      <c r="E48" s="2" t="e">
        <f>VLOOKUP(C48,참고!$A$2:$B$9,2,FALSE)</f>
        <v>#N/A</v>
      </c>
      <c r="F48" s="2" t="e">
        <f t="shared" si="8"/>
        <v>#N/A</v>
      </c>
      <c r="G48" s="48"/>
      <c r="H48" s="49"/>
      <c r="I48" s="12"/>
      <c r="J48" s="11">
        <f t="shared" si="11"/>
        <v>0</v>
      </c>
      <c r="K48" s="3" t="s">
        <v>8</v>
      </c>
      <c r="L48" s="48"/>
      <c r="M48" s="48"/>
      <c r="N48" s="2" t="e">
        <f>VLOOKUP(L48,참고!$A$2:$B$9,2,FALSE)</f>
        <v>#N/A</v>
      </c>
      <c r="O48" s="2" t="e">
        <f t="shared" si="9"/>
        <v>#N/A</v>
      </c>
      <c r="P48" s="48"/>
      <c r="Q48" s="49"/>
    </row>
    <row r="49" spans="1:17" ht="12">
      <c r="A49" s="11">
        <f>SUM(A39:A48)</f>
        <v>0</v>
      </c>
      <c r="B49" s="58" t="s">
        <v>14</v>
      </c>
      <c r="C49" s="56"/>
      <c r="D49" s="56"/>
      <c r="E49" s="56">
        <f>SUM(D39:D48)</f>
        <v>0</v>
      </c>
      <c r="F49" s="56" t="s">
        <v>19</v>
      </c>
      <c r="G49" s="56"/>
      <c r="H49" s="61">
        <f>SUMIF(F39:F48,"&gt;0")</f>
        <v>0</v>
      </c>
      <c r="I49" s="12"/>
      <c r="J49" s="11">
        <f>SUM(J39:J48)</f>
        <v>0</v>
      </c>
      <c r="K49" s="58" t="s">
        <v>14</v>
      </c>
      <c r="L49" s="56"/>
      <c r="M49" s="56"/>
      <c r="N49" s="56">
        <f>SUM(M39:M48)</f>
        <v>0</v>
      </c>
      <c r="O49" s="56" t="s">
        <v>19</v>
      </c>
      <c r="P49" s="56"/>
      <c r="Q49" s="61">
        <f>SUMIF(O39:O48,"&gt;0")</f>
        <v>0</v>
      </c>
    </row>
    <row r="50" spans="1:17" ht="12">
      <c r="A50" s="11"/>
      <c r="B50" s="59"/>
      <c r="C50" s="57"/>
      <c r="D50" s="57"/>
      <c r="E50" s="57"/>
      <c r="F50" s="57" t="s">
        <v>13</v>
      </c>
      <c r="G50" s="57"/>
      <c r="H50" s="4" t="e">
        <f>ROUNDDOWN(H49/A49,2)</f>
        <v>#DIV/0!</v>
      </c>
      <c r="I50" s="12"/>
      <c r="J50" s="11"/>
      <c r="K50" s="59"/>
      <c r="L50" s="57"/>
      <c r="M50" s="57"/>
      <c r="N50" s="57"/>
      <c r="O50" s="57" t="s">
        <v>13</v>
      </c>
      <c r="P50" s="57"/>
      <c r="Q50" s="4" t="e">
        <f>ROUNDDOWN(Q49/J49,2)</f>
        <v>#DIV/0!</v>
      </c>
    </row>
    <row r="51" spans="1:17" ht="12">
      <c r="A51" s="14"/>
      <c r="B51" s="12"/>
      <c r="C51" s="12"/>
      <c r="D51" s="12"/>
      <c r="E51" s="12"/>
      <c r="F51" s="12"/>
      <c r="G51" s="12"/>
      <c r="H51" s="12"/>
      <c r="I51" s="12"/>
      <c r="J51" s="14"/>
      <c r="K51" s="12"/>
      <c r="L51" s="12"/>
      <c r="M51" s="12"/>
      <c r="N51" s="12"/>
      <c r="O51" s="12"/>
      <c r="P51" s="12"/>
      <c r="Q51" s="12"/>
    </row>
    <row r="52" spans="1:17" ht="12">
      <c r="A52" s="14"/>
      <c r="B52" s="53" t="s">
        <v>21</v>
      </c>
      <c r="C52" s="54"/>
      <c r="D52" s="54"/>
      <c r="E52" s="54"/>
      <c r="F52" s="54"/>
      <c r="G52" s="54"/>
      <c r="H52" s="55"/>
      <c r="I52" s="12"/>
      <c r="J52" s="14"/>
      <c r="K52" s="53" t="s">
        <v>28</v>
      </c>
      <c r="L52" s="54"/>
      <c r="M52" s="54"/>
      <c r="N52" s="54"/>
      <c r="O52" s="54"/>
      <c r="P52" s="54"/>
      <c r="Q52" s="55"/>
    </row>
    <row r="53" spans="1:17" ht="12">
      <c r="A53" s="15"/>
      <c r="B53" s="16" t="s">
        <v>9</v>
      </c>
      <c r="C53" s="17" t="s">
        <v>16</v>
      </c>
      <c r="D53" s="17" t="s">
        <v>17</v>
      </c>
      <c r="E53" s="17" t="s">
        <v>10</v>
      </c>
      <c r="F53" s="17" t="s">
        <v>15</v>
      </c>
      <c r="G53" s="17" t="s">
        <v>11</v>
      </c>
      <c r="H53" s="18" t="s">
        <v>12</v>
      </c>
      <c r="I53" s="12"/>
      <c r="J53" s="15"/>
      <c r="K53" s="16" t="s">
        <v>9</v>
      </c>
      <c r="L53" s="17" t="s">
        <v>16</v>
      </c>
      <c r="M53" s="17" t="s">
        <v>17</v>
      </c>
      <c r="N53" s="17" t="s">
        <v>10</v>
      </c>
      <c r="O53" s="17" t="s">
        <v>15</v>
      </c>
      <c r="P53" s="17" t="s">
        <v>11</v>
      </c>
      <c r="Q53" s="18" t="s">
        <v>12</v>
      </c>
    </row>
    <row r="54" spans="1:17" ht="12">
      <c r="A54" s="11">
        <f>IF(C54="A+",D54,IF(C54="A0",D54,IF(C54="B+",D54,IF(C54="B0",D54,IF(C54="C+",D54,IF(C54="C0",D54,IF(C54="D+",D54,IF(C54="D0",D54,0))))))))</f>
        <v>0</v>
      </c>
      <c r="B54" s="3" t="s">
        <v>18</v>
      </c>
      <c r="C54" s="48"/>
      <c r="D54" s="48"/>
      <c r="E54" s="2" t="e">
        <f>VLOOKUP(C54,참고!$A$2:$B$9,2,FALSE)</f>
        <v>#N/A</v>
      </c>
      <c r="F54" s="2" t="e">
        <f aca="true" t="shared" si="12" ref="F54:F63">E54*D54</f>
        <v>#N/A</v>
      </c>
      <c r="G54" s="48"/>
      <c r="H54" s="49"/>
      <c r="I54" s="12"/>
      <c r="J54" s="11">
        <f>IF(L54="A+",M54,IF(L54="A0",M54,IF(L54="B+",M54,IF(L54="B0",M54,IF(L54="C+",M54,IF(L54="C0",M54,IF(L54="D+",M54,IF(L54="D0",M54,0))))))))</f>
        <v>0</v>
      </c>
      <c r="K54" s="3" t="s">
        <v>18</v>
      </c>
      <c r="L54" s="48"/>
      <c r="M54" s="48"/>
      <c r="N54" s="2" t="e">
        <f>VLOOKUP(L54,참고!$A$2:$B$9,2,FALSE)</f>
        <v>#N/A</v>
      </c>
      <c r="O54" s="2" t="e">
        <f aca="true" t="shared" si="13" ref="O54:O63">N54*M54</f>
        <v>#N/A</v>
      </c>
      <c r="P54" s="48"/>
      <c r="Q54" s="49"/>
    </row>
    <row r="55" spans="1:17" ht="12">
      <c r="A55" s="11">
        <f aca="true" t="shared" si="14" ref="A55:A63">IF(C55="A+",D55,IF(C55="A0",D55,IF(C55="B+",D55,IF(C55="B0",D55,IF(C55="C+",D55,IF(C55="C0",D55,IF(C55="D+",D55,IF(C55="D0",D55,0))))))))</f>
        <v>0</v>
      </c>
      <c r="B55" s="3" t="s">
        <v>0</v>
      </c>
      <c r="C55" s="48"/>
      <c r="D55" s="48"/>
      <c r="E55" s="2" t="e">
        <f>VLOOKUP(C55,참고!$A$2:$B$9,2,FALSE)</f>
        <v>#N/A</v>
      </c>
      <c r="F55" s="2" t="e">
        <f t="shared" si="12"/>
        <v>#N/A</v>
      </c>
      <c r="G55" s="48"/>
      <c r="H55" s="49"/>
      <c r="I55" s="12"/>
      <c r="J55" s="11">
        <f aca="true" t="shared" si="15" ref="J55:J63">IF(L55="A+",M55,IF(L55="A0",M55,IF(L55="B+",M55,IF(L55="B0",M55,IF(L55="C+",M55,IF(L55="C0",M55,IF(L55="D+",M55,IF(L55="D0",M55,0))))))))</f>
        <v>0</v>
      </c>
      <c r="K55" s="3" t="s">
        <v>0</v>
      </c>
      <c r="L55" s="48"/>
      <c r="M55" s="48"/>
      <c r="N55" s="2" t="e">
        <f>VLOOKUP(L55,참고!$A$2:$B$9,2,FALSE)</f>
        <v>#N/A</v>
      </c>
      <c r="O55" s="2" t="e">
        <f t="shared" si="13"/>
        <v>#N/A</v>
      </c>
      <c r="P55" s="48"/>
      <c r="Q55" s="49"/>
    </row>
    <row r="56" spans="1:17" ht="12">
      <c r="A56" s="11">
        <f t="shared" si="14"/>
        <v>0</v>
      </c>
      <c r="B56" s="3" t="s">
        <v>1</v>
      </c>
      <c r="C56" s="48"/>
      <c r="D56" s="48"/>
      <c r="E56" s="2" t="e">
        <f>VLOOKUP(C56,참고!$A$2:$B$9,2,FALSE)</f>
        <v>#N/A</v>
      </c>
      <c r="F56" s="2" t="e">
        <f t="shared" si="12"/>
        <v>#N/A</v>
      </c>
      <c r="G56" s="48"/>
      <c r="H56" s="49"/>
      <c r="I56" s="12"/>
      <c r="J56" s="11">
        <f t="shared" si="15"/>
        <v>0</v>
      </c>
      <c r="K56" s="3" t="s">
        <v>1</v>
      </c>
      <c r="L56" s="48"/>
      <c r="M56" s="48"/>
      <c r="N56" s="2" t="e">
        <f>VLOOKUP(L56,참고!$A$2:$B$9,2,FALSE)</f>
        <v>#N/A</v>
      </c>
      <c r="O56" s="2" t="e">
        <f t="shared" si="13"/>
        <v>#N/A</v>
      </c>
      <c r="P56" s="48"/>
      <c r="Q56" s="49"/>
    </row>
    <row r="57" spans="1:17" ht="12">
      <c r="A57" s="11">
        <f t="shared" si="14"/>
        <v>0</v>
      </c>
      <c r="B57" s="3" t="s">
        <v>2</v>
      </c>
      <c r="C57" s="48"/>
      <c r="D57" s="48"/>
      <c r="E57" s="2" t="e">
        <f>VLOOKUP(C57,참고!$A$2:$B$9,2,FALSE)</f>
        <v>#N/A</v>
      </c>
      <c r="F57" s="2" t="e">
        <f t="shared" si="12"/>
        <v>#N/A</v>
      </c>
      <c r="G57" s="48"/>
      <c r="H57" s="49"/>
      <c r="I57" s="12"/>
      <c r="J57" s="11">
        <f t="shared" si="15"/>
        <v>0</v>
      </c>
      <c r="K57" s="3" t="s">
        <v>2</v>
      </c>
      <c r="L57" s="48"/>
      <c r="M57" s="48"/>
      <c r="N57" s="2" t="e">
        <f>VLOOKUP(L57,참고!$A$2:$B$9,2,FALSE)</f>
        <v>#N/A</v>
      </c>
      <c r="O57" s="2" t="e">
        <f t="shared" si="13"/>
        <v>#N/A</v>
      </c>
      <c r="P57" s="48"/>
      <c r="Q57" s="49"/>
    </row>
    <row r="58" spans="1:17" ht="12">
      <c r="A58" s="11">
        <f t="shared" si="14"/>
        <v>0</v>
      </c>
      <c r="B58" s="3" t="s">
        <v>3</v>
      </c>
      <c r="C58" s="48"/>
      <c r="D58" s="48"/>
      <c r="E58" s="2" t="e">
        <f>VLOOKUP(C58,참고!$A$2:$B$9,2,FALSE)</f>
        <v>#N/A</v>
      </c>
      <c r="F58" s="2" t="e">
        <f t="shared" si="12"/>
        <v>#N/A</v>
      </c>
      <c r="G58" s="48"/>
      <c r="H58" s="49"/>
      <c r="I58" s="12"/>
      <c r="J58" s="11">
        <f t="shared" si="15"/>
        <v>0</v>
      </c>
      <c r="K58" s="3" t="s">
        <v>3</v>
      </c>
      <c r="L58" s="48"/>
      <c r="M58" s="48"/>
      <c r="N58" s="2" t="e">
        <f>VLOOKUP(L58,참고!$A$2:$B$9,2,FALSE)</f>
        <v>#N/A</v>
      </c>
      <c r="O58" s="2" t="e">
        <f t="shared" si="13"/>
        <v>#N/A</v>
      </c>
      <c r="P58" s="48"/>
      <c r="Q58" s="49"/>
    </row>
    <row r="59" spans="1:17" ht="12">
      <c r="A59" s="11">
        <f t="shared" si="14"/>
        <v>0</v>
      </c>
      <c r="B59" s="3" t="s">
        <v>4</v>
      </c>
      <c r="C59" s="48"/>
      <c r="D59" s="48"/>
      <c r="E59" s="2" t="e">
        <f>VLOOKUP(C59,참고!$A$2:$B$9,2,FALSE)</f>
        <v>#N/A</v>
      </c>
      <c r="F59" s="2" t="e">
        <f t="shared" si="12"/>
        <v>#N/A</v>
      </c>
      <c r="G59" s="48"/>
      <c r="H59" s="49"/>
      <c r="I59" s="12"/>
      <c r="J59" s="11">
        <f t="shared" si="15"/>
        <v>0</v>
      </c>
      <c r="K59" s="3" t="s">
        <v>4</v>
      </c>
      <c r="L59" s="48"/>
      <c r="M59" s="48"/>
      <c r="N59" s="2" t="e">
        <f>VLOOKUP(L59,참고!$A$2:$B$9,2,FALSE)</f>
        <v>#N/A</v>
      </c>
      <c r="O59" s="2" t="e">
        <f t="shared" si="13"/>
        <v>#N/A</v>
      </c>
      <c r="P59" s="48"/>
      <c r="Q59" s="49"/>
    </row>
    <row r="60" spans="1:17" ht="12">
      <c r="A60" s="11">
        <f t="shared" si="14"/>
        <v>0</v>
      </c>
      <c r="B60" s="3" t="s">
        <v>5</v>
      </c>
      <c r="C60" s="48"/>
      <c r="D60" s="48"/>
      <c r="E60" s="2" t="e">
        <f>VLOOKUP(C60,참고!$A$2:$B$9,2,FALSE)</f>
        <v>#N/A</v>
      </c>
      <c r="F60" s="2" t="e">
        <f t="shared" si="12"/>
        <v>#N/A</v>
      </c>
      <c r="G60" s="48"/>
      <c r="H60" s="49"/>
      <c r="I60" s="12"/>
      <c r="J60" s="11">
        <f t="shared" si="15"/>
        <v>0</v>
      </c>
      <c r="K60" s="3" t="s">
        <v>5</v>
      </c>
      <c r="L60" s="48"/>
      <c r="M60" s="48"/>
      <c r="N60" s="2" t="e">
        <f>VLOOKUP(L60,참고!$A$2:$B$9,2,FALSE)</f>
        <v>#N/A</v>
      </c>
      <c r="O60" s="2" t="e">
        <f t="shared" si="13"/>
        <v>#N/A</v>
      </c>
      <c r="P60" s="48"/>
      <c r="Q60" s="49"/>
    </row>
    <row r="61" spans="1:17" ht="12">
      <c r="A61" s="11">
        <f t="shared" si="14"/>
        <v>0</v>
      </c>
      <c r="B61" s="3" t="s">
        <v>6</v>
      </c>
      <c r="C61" s="48"/>
      <c r="D61" s="48"/>
      <c r="E61" s="2" t="e">
        <f>VLOOKUP(C61,참고!$A$2:$B$9,2,FALSE)</f>
        <v>#N/A</v>
      </c>
      <c r="F61" s="2" t="e">
        <f t="shared" si="12"/>
        <v>#N/A</v>
      </c>
      <c r="G61" s="48"/>
      <c r="H61" s="49"/>
      <c r="I61" s="12"/>
      <c r="J61" s="11">
        <f t="shared" si="15"/>
        <v>0</v>
      </c>
      <c r="K61" s="3" t="s">
        <v>6</v>
      </c>
      <c r="L61" s="48"/>
      <c r="M61" s="48"/>
      <c r="N61" s="2" t="e">
        <f>VLOOKUP(L61,참고!$A$2:$B$9,2,FALSE)</f>
        <v>#N/A</v>
      </c>
      <c r="O61" s="2" t="e">
        <f t="shared" si="13"/>
        <v>#N/A</v>
      </c>
      <c r="P61" s="48"/>
      <c r="Q61" s="49"/>
    </row>
    <row r="62" spans="1:17" ht="12">
      <c r="A62" s="11">
        <f t="shared" si="14"/>
        <v>0</v>
      </c>
      <c r="B62" s="3" t="s">
        <v>7</v>
      </c>
      <c r="C62" s="48"/>
      <c r="D62" s="48"/>
      <c r="E62" s="2" t="e">
        <f>VLOOKUP(C62,참고!$A$2:$B$9,2,FALSE)</f>
        <v>#N/A</v>
      </c>
      <c r="F62" s="2" t="e">
        <f t="shared" si="12"/>
        <v>#N/A</v>
      </c>
      <c r="G62" s="48"/>
      <c r="H62" s="49"/>
      <c r="I62" s="12"/>
      <c r="J62" s="11">
        <f t="shared" si="15"/>
        <v>0</v>
      </c>
      <c r="K62" s="3" t="s">
        <v>7</v>
      </c>
      <c r="L62" s="48"/>
      <c r="M62" s="48"/>
      <c r="N62" s="2" t="e">
        <f>VLOOKUP(L62,참고!$A$2:$B$9,2,FALSE)</f>
        <v>#N/A</v>
      </c>
      <c r="O62" s="2" t="e">
        <f t="shared" si="13"/>
        <v>#N/A</v>
      </c>
      <c r="P62" s="48"/>
      <c r="Q62" s="49"/>
    </row>
    <row r="63" spans="1:17" ht="12">
      <c r="A63" s="11">
        <f t="shared" si="14"/>
        <v>0</v>
      </c>
      <c r="B63" s="3" t="s">
        <v>8</v>
      </c>
      <c r="C63" s="48"/>
      <c r="D63" s="48"/>
      <c r="E63" s="2" t="e">
        <f>VLOOKUP(C63,참고!$A$2:$B$9,2,FALSE)</f>
        <v>#N/A</v>
      </c>
      <c r="F63" s="2" t="e">
        <f t="shared" si="12"/>
        <v>#N/A</v>
      </c>
      <c r="G63" s="48"/>
      <c r="H63" s="49"/>
      <c r="I63" s="12"/>
      <c r="J63" s="11">
        <f t="shared" si="15"/>
        <v>0</v>
      </c>
      <c r="K63" s="3" t="s">
        <v>8</v>
      </c>
      <c r="L63" s="48"/>
      <c r="M63" s="48"/>
      <c r="N63" s="2" t="e">
        <f>VLOOKUP(L63,참고!$A$2:$B$9,2,FALSE)</f>
        <v>#N/A</v>
      </c>
      <c r="O63" s="2" t="e">
        <f t="shared" si="13"/>
        <v>#N/A</v>
      </c>
      <c r="P63" s="48"/>
      <c r="Q63" s="49"/>
    </row>
    <row r="64" spans="1:17" ht="12">
      <c r="A64" s="11">
        <f>SUM(A54:A63)</f>
        <v>0</v>
      </c>
      <c r="B64" s="58" t="s">
        <v>14</v>
      </c>
      <c r="C64" s="56"/>
      <c r="D64" s="56"/>
      <c r="E64" s="56">
        <f>SUM(D54:D63)</f>
        <v>0</v>
      </c>
      <c r="F64" s="56" t="s">
        <v>19</v>
      </c>
      <c r="G64" s="56"/>
      <c r="H64" s="61">
        <f>SUMIF(F54:F63,"&gt;0")</f>
        <v>0</v>
      </c>
      <c r="I64" s="12"/>
      <c r="J64" s="11">
        <f>SUM(J54:J63)</f>
        <v>0</v>
      </c>
      <c r="K64" s="58" t="s">
        <v>14</v>
      </c>
      <c r="L64" s="56"/>
      <c r="M64" s="56"/>
      <c r="N64" s="56">
        <f>SUM(M54:M63)</f>
        <v>0</v>
      </c>
      <c r="O64" s="56" t="s">
        <v>19</v>
      </c>
      <c r="P64" s="56"/>
      <c r="Q64" s="61">
        <f>SUMIF(O54:O63,"&gt;0")</f>
        <v>0</v>
      </c>
    </row>
    <row r="65" spans="1:17" ht="12">
      <c r="A65" s="11"/>
      <c r="B65" s="59"/>
      <c r="C65" s="57"/>
      <c r="D65" s="57"/>
      <c r="E65" s="57"/>
      <c r="F65" s="57" t="s">
        <v>13</v>
      </c>
      <c r="G65" s="57"/>
      <c r="H65" s="4" t="e">
        <f>ROUNDDOWN(H64/A64,2)</f>
        <v>#DIV/0!</v>
      </c>
      <c r="I65" s="12"/>
      <c r="J65" s="11"/>
      <c r="K65" s="59"/>
      <c r="L65" s="57"/>
      <c r="M65" s="57"/>
      <c r="N65" s="57"/>
      <c r="O65" s="57" t="s">
        <v>13</v>
      </c>
      <c r="P65" s="57"/>
      <c r="Q65" s="4" t="e">
        <f>ROUNDDOWN(Q64/J64,2)</f>
        <v>#DIV/0!</v>
      </c>
    </row>
  </sheetData>
  <sheetProtection password="CC76" sheet="1" selectLockedCells="1"/>
  <mergeCells count="44">
    <mergeCell ref="O35:P35"/>
    <mergeCell ref="B49:D50"/>
    <mergeCell ref="E49:E50"/>
    <mergeCell ref="F49:G49"/>
    <mergeCell ref="F50:G50"/>
    <mergeCell ref="K37:Q37"/>
    <mergeCell ref="K49:M50"/>
    <mergeCell ref="N49:N50"/>
    <mergeCell ref="O49:P49"/>
    <mergeCell ref="O50:P50"/>
    <mergeCell ref="N64:N65"/>
    <mergeCell ref="O64:P64"/>
    <mergeCell ref="O65:P65"/>
    <mergeCell ref="B64:D65"/>
    <mergeCell ref="E64:E65"/>
    <mergeCell ref="F64:G64"/>
    <mergeCell ref="F65:G65"/>
    <mergeCell ref="K64:M65"/>
    <mergeCell ref="B34:D35"/>
    <mergeCell ref="E34:E35"/>
    <mergeCell ref="F34:G34"/>
    <mergeCell ref="F35:G35"/>
    <mergeCell ref="K34:M35"/>
    <mergeCell ref="B37:H37"/>
    <mergeCell ref="N34:N35"/>
    <mergeCell ref="O34:P34"/>
    <mergeCell ref="A5:K5"/>
    <mergeCell ref="B22:H22"/>
    <mergeCell ref="K22:Q22"/>
    <mergeCell ref="E19:E20"/>
    <mergeCell ref="K19:M20"/>
    <mergeCell ref="N19:N20"/>
    <mergeCell ref="O19:P19"/>
    <mergeCell ref="O20:P20"/>
    <mergeCell ref="A1:Q2"/>
    <mergeCell ref="A4:K4"/>
    <mergeCell ref="A3:Q3"/>
    <mergeCell ref="B52:H52"/>
    <mergeCell ref="K52:Q52"/>
    <mergeCell ref="F19:G19"/>
    <mergeCell ref="F20:G20"/>
    <mergeCell ref="B19:D20"/>
    <mergeCell ref="B7:H7"/>
    <mergeCell ref="K7:Q7"/>
  </mergeCells>
  <dataValidations count="4">
    <dataValidation errorStyle="warning" type="list" allowBlank="1" showErrorMessage="1" errorTitle="오류" error="입력 Error !&#10;눈 크게 뜨고 다시 골라주세요." sqref="G9:G18 P9:P18 G24:G33 P24:P33 G39:G48 P39:P48 G54:G63 P54:P63">
      <formula1>이수구분</formula1>
    </dataValidation>
    <dataValidation errorStyle="warning" type="list" allowBlank="1" showErrorMessage="1" errorTitle="오류" error="입력 Error !&#10;눈 크게 뜨고 다시 골라주세요." sqref="H9:H18 Q9:Q18 H24:H33 Q24:Q33 H39:H48 Q39:Q48 H54:H63 Q54:Q63">
      <formula1>인증구분</formula1>
    </dataValidation>
    <dataValidation errorStyle="warning" type="list" allowBlank="1" showErrorMessage="1" promptTitle="성적" prompt="해당 성적을 드롭다운 메뉴중에 골라주시면 됩니다. " errorTitle="오류" error="입력 Error !&#10;눈 크게 뜨고 다시 골라주세요." sqref="C9:C18 L9:L18 C24:C33 L24:L33 C39:C48 L39:L48 C54:C63 L54:L63">
      <formula1>성적등급</formula1>
    </dataValidation>
    <dataValidation errorStyle="warning" type="list" allowBlank="1" showErrorMessage="1" errorTitle="오류" error="입력 Error !&#10;눈 크게 뜨고 다시 골라주세요." sqref="D9:D18 M9:M18 D24:D33 M24:M33 D39:D48 M39:M48 D54:D63 M54:M63">
      <formula1>학점등급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1.140625" style="5" bestFit="1" customWidth="1"/>
    <col min="2" max="3" width="9.00390625" style="6" customWidth="1"/>
    <col min="4" max="4" width="14.00390625" style="6" bestFit="1" customWidth="1"/>
    <col min="5" max="5" width="9.00390625" style="6" customWidth="1"/>
    <col min="6" max="6" width="17.28125" style="6" bestFit="1" customWidth="1"/>
    <col min="7" max="16384" width="9.00390625" style="6" customWidth="1"/>
  </cols>
  <sheetData>
    <row r="1" spans="1:14" ht="17.25" thickBot="1">
      <c r="A1" s="19"/>
      <c r="B1" s="20" t="s">
        <v>29</v>
      </c>
      <c r="C1" s="21" t="s">
        <v>30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7.25" thickBot="1">
      <c r="A2" s="22" t="s">
        <v>31</v>
      </c>
      <c r="B2" s="23">
        <f>평점계산기!E19</f>
        <v>0</v>
      </c>
      <c r="C2" s="24" t="e">
        <f>평점계산기!H20</f>
        <v>#DIV/0!</v>
      </c>
      <c r="D2" s="7"/>
      <c r="F2" s="28" t="s">
        <v>94</v>
      </c>
      <c r="G2" s="29">
        <f>SUM(B2:B9)</f>
        <v>0</v>
      </c>
      <c r="H2" s="7"/>
      <c r="I2" s="7"/>
      <c r="J2" s="7"/>
      <c r="K2" s="7"/>
      <c r="L2" s="7"/>
      <c r="M2" s="7"/>
      <c r="N2" s="7"/>
    </row>
    <row r="3" spans="1:13" ht="16.5">
      <c r="A3" s="22" t="s">
        <v>34</v>
      </c>
      <c r="B3" s="23">
        <f>평점계산기!N19</f>
        <v>0</v>
      </c>
      <c r="C3" s="24" t="e">
        <f>평점계산기!Q20</f>
        <v>#DIV/0!</v>
      </c>
      <c r="D3" s="10"/>
      <c r="F3" s="9" t="s">
        <v>32</v>
      </c>
      <c r="G3" s="50">
        <v>140</v>
      </c>
      <c r="H3" s="7" t="s">
        <v>33</v>
      </c>
      <c r="I3" s="7"/>
      <c r="J3" s="7"/>
      <c r="K3" s="7"/>
      <c r="L3" s="7"/>
      <c r="M3" s="7"/>
    </row>
    <row r="4" spans="1:13" ht="16.5">
      <c r="A4" s="22" t="s">
        <v>36</v>
      </c>
      <c r="B4" s="23">
        <f>평점계산기!E34</f>
        <v>0</v>
      </c>
      <c r="C4" s="24" t="e">
        <f>평점계산기!H35</f>
        <v>#DIV/0!</v>
      </c>
      <c r="D4" s="10"/>
      <c r="F4" s="9" t="s">
        <v>35</v>
      </c>
      <c r="G4" s="10">
        <f>G3-G2</f>
        <v>140</v>
      </c>
      <c r="H4" s="7"/>
      <c r="I4" s="7"/>
      <c r="J4" s="7"/>
      <c r="K4" s="7"/>
      <c r="L4" s="7"/>
      <c r="M4" s="7"/>
    </row>
    <row r="5" spans="1:13" ht="16.5">
      <c r="A5" s="22" t="s">
        <v>37</v>
      </c>
      <c r="B5" s="23">
        <f>평점계산기!N34</f>
        <v>0</v>
      </c>
      <c r="C5" s="24" t="e">
        <f>평점계산기!Q35</f>
        <v>#DIV/0!</v>
      </c>
      <c r="D5" s="10"/>
      <c r="F5" s="10"/>
      <c r="G5" s="10"/>
      <c r="H5" s="7"/>
      <c r="I5" s="7"/>
      <c r="J5" s="7"/>
      <c r="K5" s="7"/>
      <c r="L5" s="7"/>
      <c r="M5" s="7"/>
    </row>
    <row r="6" spans="1:13" ht="16.5">
      <c r="A6" s="22" t="s">
        <v>38</v>
      </c>
      <c r="B6" s="23">
        <f>평점계산기!E49</f>
        <v>0</v>
      </c>
      <c r="C6" s="24" t="e">
        <f>평점계산기!H50</f>
        <v>#DIV/0!</v>
      </c>
      <c r="D6" s="10"/>
      <c r="F6" s="10"/>
      <c r="G6" s="10"/>
      <c r="H6" s="7"/>
      <c r="I6" s="7"/>
      <c r="J6" s="7"/>
      <c r="K6" s="7"/>
      <c r="L6" s="7"/>
      <c r="M6" s="7"/>
    </row>
    <row r="7" spans="1:13" ht="17.25" thickBot="1">
      <c r="A7" s="22" t="s">
        <v>40</v>
      </c>
      <c r="B7" s="23">
        <f>평점계산기!N49</f>
        <v>0</v>
      </c>
      <c r="C7" s="24" t="e">
        <f>평점계산기!Q50</f>
        <v>#DIV/0!</v>
      </c>
      <c r="D7" s="10"/>
      <c r="F7" s="9" t="s">
        <v>39</v>
      </c>
      <c r="G7" s="10">
        <f>SUM(평점계산기!H19,평점계산기!Q19,평점계산기!H34,평점계산기!Q34,평점계산기!H49,평점계산기!Q49,평점계산기!Q64,평점계산기!H64)</f>
        <v>0</v>
      </c>
      <c r="H7" s="7"/>
      <c r="I7" s="7"/>
      <c r="J7" s="7"/>
      <c r="K7" s="7"/>
      <c r="L7" s="7"/>
      <c r="M7" s="7"/>
    </row>
    <row r="8" spans="1:13" ht="17.25" thickBot="1">
      <c r="A8" s="22" t="s">
        <v>43</v>
      </c>
      <c r="B8" s="23">
        <f>평점계산기!E64</f>
        <v>0</v>
      </c>
      <c r="C8" s="24" t="e">
        <f>평점계산기!H65</f>
        <v>#DIV/0!</v>
      </c>
      <c r="D8" s="10"/>
      <c r="F8" s="28" t="s">
        <v>41</v>
      </c>
      <c r="G8" s="29" t="e">
        <f>ROUNDDOWN(G7/(평점계산기!A19+평점계산기!J19+평점계산기!A34+평점계산기!J34+평점계산기!A49+평점계산기!J49+평점계산기!A64+평점계산기!J64),2)</f>
        <v>#DIV/0!</v>
      </c>
      <c r="H8" s="7" t="s">
        <v>42</v>
      </c>
      <c r="I8" s="7"/>
      <c r="J8" s="7"/>
      <c r="K8" s="7"/>
      <c r="L8" s="7"/>
      <c r="M8" s="7"/>
    </row>
    <row r="9" spans="1:5" ht="16.5">
      <c r="A9" s="25" t="s">
        <v>44</v>
      </c>
      <c r="B9" s="26">
        <f>평점계산기!N64</f>
        <v>0</v>
      </c>
      <c r="C9" s="27" t="e">
        <f>평점계산기!Q65</f>
        <v>#DIV/0!</v>
      </c>
      <c r="D9" s="10"/>
      <c r="E9" s="10"/>
    </row>
    <row r="10" spans="1:14" ht="16.5">
      <c r="A10" s="31"/>
      <c r="B10" s="32"/>
      <c r="C10" s="32"/>
      <c r="D10" s="10"/>
      <c r="E10" s="10"/>
      <c r="F10" s="10"/>
      <c r="G10" s="10"/>
      <c r="H10" s="10"/>
      <c r="I10" s="10"/>
      <c r="J10" s="10"/>
      <c r="K10" s="10"/>
      <c r="L10" s="10"/>
      <c r="M10" s="7"/>
      <c r="N10" s="7"/>
    </row>
    <row r="11" spans="1:15" ht="16.5">
      <c r="A11" s="33" t="s">
        <v>69</v>
      </c>
      <c r="B11" s="30" t="s">
        <v>83</v>
      </c>
      <c r="C11" s="30" t="s">
        <v>70</v>
      </c>
      <c r="D11" s="34" t="s">
        <v>71</v>
      </c>
      <c r="E11" s="10"/>
      <c r="F11" s="33" t="s">
        <v>66</v>
      </c>
      <c r="G11" s="30" t="s">
        <v>83</v>
      </c>
      <c r="H11" s="34" t="s">
        <v>93</v>
      </c>
      <c r="I11" s="10"/>
      <c r="J11" s="33" t="s">
        <v>67</v>
      </c>
      <c r="K11" s="30" t="s">
        <v>83</v>
      </c>
      <c r="L11" s="34" t="s">
        <v>93</v>
      </c>
      <c r="M11" s="7"/>
      <c r="N11" s="7"/>
      <c r="O11" s="7"/>
    </row>
    <row r="12" spans="1:15" ht="16.5">
      <c r="A12" s="22" t="s">
        <v>72</v>
      </c>
      <c r="B12" s="23">
        <f>COUNTIF(평점계산기!$B$9:$Q$65,"A+")</f>
        <v>0</v>
      </c>
      <c r="C12" s="35" t="e">
        <f aca="true" t="shared" si="0" ref="C12:C20">B12/$B$21</f>
        <v>#DIV/0!</v>
      </c>
      <c r="D12" s="36" t="e">
        <f aca="true" t="shared" si="1" ref="D12:D19">B12/$B$22</f>
        <v>#DIV/0!</v>
      </c>
      <c r="E12" s="10"/>
      <c r="F12" s="22" t="s">
        <v>84</v>
      </c>
      <c r="G12" s="23">
        <f>COUNTIF(평점계산기!$B$9:$Q$65,"전필")</f>
        <v>0</v>
      </c>
      <c r="H12" s="37">
        <f>SUMIF(평점계산기!$G$9:$G$63,"전필",평점계산기!$D$9:$D$63)+SUMIF(평점계산기!$P$9:$P$63,"전필",평점계산기!$M$9:$M$63)</f>
        <v>0</v>
      </c>
      <c r="I12" s="10"/>
      <c r="J12" s="22" t="s">
        <v>89</v>
      </c>
      <c r="K12" s="23">
        <f>COUNTIF(평점계산기!$B$9:$Q$65,"인필")</f>
        <v>0</v>
      </c>
      <c r="L12" s="37">
        <f>SUMIF(평점계산기!$H$9:$H$63,"인필",평점계산기!$D$9:$D$63)+SUMIF(평점계산기!$Q$9:$Q$63,"인필",평점계산기!$M$9:$M$63)</f>
        <v>0</v>
      </c>
      <c r="M12" s="7"/>
      <c r="N12" s="7"/>
      <c r="O12" s="7"/>
    </row>
    <row r="13" spans="1:15" ht="16.5">
      <c r="A13" s="22" t="s">
        <v>73</v>
      </c>
      <c r="B13" s="23">
        <f>COUNTIF(평점계산기!$B$9:$Q$65,"A0")</f>
        <v>0</v>
      </c>
      <c r="C13" s="35" t="e">
        <f t="shared" si="0"/>
        <v>#DIV/0!</v>
      </c>
      <c r="D13" s="36" t="e">
        <f t="shared" si="1"/>
        <v>#DIV/0!</v>
      </c>
      <c r="E13" s="32"/>
      <c r="F13" s="22" t="s">
        <v>85</v>
      </c>
      <c r="G13" s="23">
        <f>COUNTIF(평점계산기!$B$9:$Q$65,"전선")</f>
        <v>0</v>
      </c>
      <c r="H13" s="37">
        <f>SUMIF(평점계산기!$G$9:$G$63,"전선",평점계산기!$D$9:$D$63)+SUMIF(평점계산기!$P$9:$P$63,"전선",평점계산기!$M$9:$M$63)</f>
        <v>0</v>
      </c>
      <c r="I13" s="10"/>
      <c r="J13" s="22" t="s">
        <v>90</v>
      </c>
      <c r="K13" s="23">
        <f>COUNTIF(평점계산기!$B$9:$Q$65,"인선")</f>
        <v>0</v>
      </c>
      <c r="L13" s="37">
        <f>SUMIF(평점계산기!$H$9:$H$63,"인선",평점계산기!$D$9:$D$63)+SUMIF(평점계산기!$Q$9:$Q$63,"인선",평점계산기!$M$9:$M$63)</f>
        <v>0</v>
      </c>
      <c r="M13" s="7"/>
      <c r="N13" s="7"/>
      <c r="O13" s="7"/>
    </row>
    <row r="14" spans="1:15" ht="16.5">
      <c r="A14" s="22" t="s">
        <v>74</v>
      </c>
      <c r="B14" s="23">
        <f>COUNTIF(평점계산기!$B$9:$Q$65,"B+")</f>
        <v>0</v>
      </c>
      <c r="C14" s="35" t="e">
        <f t="shared" si="0"/>
        <v>#DIV/0!</v>
      </c>
      <c r="D14" s="36" t="e">
        <f t="shared" si="1"/>
        <v>#DIV/0!</v>
      </c>
      <c r="E14" s="32"/>
      <c r="F14" s="38" t="s">
        <v>91</v>
      </c>
      <c r="G14" s="23">
        <f>SUM(G12:G13)</f>
        <v>0</v>
      </c>
      <c r="H14" s="39">
        <f>SUM(H12:H13)</f>
        <v>0</v>
      </c>
      <c r="I14" s="10"/>
      <c r="J14" s="40" t="s">
        <v>68</v>
      </c>
      <c r="K14" s="26">
        <f>SUM(K12:K13)</f>
        <v>0</v>
      </c>
      <c r="L14" s="41">
        <f>SUM(L12:L13)</f>
        <v>0</v>
      </c>
      <c r="M14" s="7"/>
      <c r="N14" s="7"/>
      <c r="O14" s="7"/>
    </row>
    <row r="15" spans="1:15" ht="16.5">
      <c r="A15" s="22" t="s">
        <v>75</v>
      </c>
      <c r="B15" s="23">
        <f>COUNTIF(평점계산기!$B$9:$Q$65,"B0")</f>
        <v>0</v>
      </c>
      <c r="C15" s="35" t="e">
        <f t="shared" si="0"/>
        <v>#DIV/0!</v>
      </c>
      <c r="D15" s="36" t="e">
        <f t="shared" si="1"/>
        <v>#DIV/0!</v>
      </c>
      <c r="E15" s="32"/>
      <c r="F15" s="22"/>
      <c r="G15" s="23"/>
      <c r="H15" s="37"/>
      <c r="I15" s="10"/>
      <c r="J15" s="10"/>
      <c r="K15" s="10"/>
      <c r="L15" s="10"/>
      <c r="M15" s="7"/>
      <c r="N15" s="7"/>
      <c r="O15" s="7"/>
    </row>
    <row r="16" spans="1:15" ht="16.5">
      <c r="A16" s="22" t="s">
        <v>76</v>
      </c>
      <c r="B16" s="23">
        <f>COUNTIF(평점계산기!$B$9:$Q$65,"C+")</f>
        <v>0</v>
      </c>
      <c r="C16" s="35" t="e">
        <f t="shared" si="0"/>
        <v>#DIV/0!</v>
      </c>
      <c r="D16" s="36" t="e">
        <f t="shared" si="1"/>
        <v>#DIV/0!</v>
      </c>
      <c r="E16" s="32"/>
      <c r="F16" s="22" t="s">
        <v>86</v>
      </c>
      <c r="G16" s="23">
        <f>COUNTIF(평점계산기!$B$9:$Q$65,"교필")</f>
        <v>0</v>
      </c>
      <c r="H16" s="37">
        <f>SUMIF(평점계산기!$G$9:$G$63,"교필",평점계산기!$D$9:$D$63)+SUMIF(평점계산기!$P$9:$P$63,"교필",평점계산기!$M$9:$M$63)</f>
        <v>0</v>
      </c>
      <c r="I16" s="10"/>
      <c r="J16" s="10"/>
      <c r="K16" s="10"/>
      <c r="L16" s="10"/>
      <c r="M16" s="7"/>
      <c r="N16" s="7"/>
      <c r="O16" s="7"/>
    </row>
    <row r="17" spans="1:15" ht="16.5">
      <c r="A17" s="22" t="s">
        <v>77</v>
      </c>
      <c r="B17" s="23">
        <f>COUNTIF(평점계산기!$B$9:$Q$65,"C0")</f>
        <v>0</v>
      </c>
      <c r="C17" s="35" t="e">
        <f t="shared" si="0"/>
        <v>#DIV/0!</v>
      </c>
      <c r="D17" s="36" t="e">
        <f t="shared" si="1"/>
        <v>#DIV/0!</v>
      </c>
      <c r="E17" s="32"/>
      <c r="F17" s="22" t="s">
        <v>87</v>
      </c>
      <c r="G17" s="23">
        <f>COUNTIF(평점계산기!$B$9:$Q$65,"교선")</f>
        <v>0</v>
      </c>
      <c r="H17" s="37">
        <f>SUMIF(평점계산기!$G$9:$G$63,"교선",평점계산기!$D$9:$D$63)+SUMIF(평점계산기!$P$9:$P$63,"교선",평점계산기!$M$9:$M$63)</f>
        <v>0</v>
      </c>
      <c r="I17" s="10"/>
      <c r="J17" s="10"/>
      <c r="K17" s="10"/>
      <c r="L17" s="10"/>
      <c r="M17" s="7"/>
      <c r="N17" s="7"/>
      <c r="O17" s="7"/>
    </row>
    <row r="18" spans="1:15" ht="16.5">
      <c r="A18" s="22" t="s">
        <v>78</v>
      </c>
      <c r="B18" s="23">
        <f>COUNTIF(평점계산기!$B$9:$Q$65,"D+")</f>
        <v>0</v>
      </c>
      <c r="C18" s="35" t="e">
        <f t="shared" si="0"/>
        <v>#DIV/0!</v>
      </c>
      <c r="D18" s="36" t="e">
        <f t="shared" si="1"/>
        <v>#DIV/0!</v>
      </c>
      <c r="E18" s="32"/>
      <c r="F18" s="38" t="s">
        <v>92</v>
      </c>
      <c r="G18" s="23">
        <f>SUM(G16:G17)</f>
        <v>0</v>
      </c>
      <c r="H18" s="39">
        <f>SUM(H16:H17)</f>
        <v>0</v>
      </c>
      <c r="I18" s="10"/>
      <c r="J18" s="10"/>
      <c r="K18" s="10"/>
      <c r="L18" s="10"/>
      <c r="M18" s="7"/>
      <c r="N18" s="7"/>
      <c r="O18" s="7"/>
    </row>
    <row r="19" spans="1:15" ht="16.5">
      <c r="A19" s="22" t="s">
        <v>79</v>
      </c>
      <c r="B19" s="23">
        <f>COUNTIF(평점계산기!$B$9:$Q$65,"D0")</f>
        <v>0</v>
      </c>
      <c r="C19" s="35" t="e">
        <f t="shared" si="0"/>
        <v>#DIV/0!</v>
      </c>
      <c r="D19" s="36" t="e">
        <f t="shared" si="1"/>
        <v>#DIV/0!</v>
      </c>
      <c r="E19" s="32"/>
      <c r="F19" s="22"/>
      <c r="G19" s="23"/>
      <c r="H19" s="37"/>
      <c r="I19" s="10"/>
      <c r="J19" s="10"/>
      <c r="K19" s="10"/>
      <c r="L19" s="10"/>
      <c r="M19" s="7"/>
      <c r="N19" s="7"/>
      <c r="O19" s="7"/>
    </row>
    <row r="20" spans="1:15" ht="16.5">
      <c r="A20" s="22" t="s">
        <v>80</v>
      </c>
      <c r="B20" s="23">
        <f>COUNTIF(평점계산기!$B$9:$Q$65,"P")</f>
        <v>0</v>
      </c>
      <c r="C20" s="35" t="e">
        <f t="shared" si="0"/>
        <v>#DIV/0!</v>
      </c>
      <c r="D20" s="36"/>
      <c r="E20" s="32"/>
      <c r="F20" s="25" t="s">
        <v>88</v>
      </c>
      <c r="G20" s="26">
        <f>COUNTIF(평점계산기!$B$9:$Q$65,"일선")</f>
        <v>0</v>
      </c>
      <c r="H20" s="42">
        <f>SUMIF(평점계산기!$G$9:$G$63,"일선",평점계산기!$D$9:$D$63)+SUMIF(평점계산기!$P$9:$P$63,"일선",평점계산기!$M$9:$M$63)</f>
        <v>0</v>
      </c>
      <c r="I20" s="10"/>
      <c r="J20" s="10"/>
      <c r="K20" s="10"/>
      <c r="L20" s="10"/>
      <c r="M20" s="7"/>
      <c r="N20" s="7"/>
      <c r="O20" s="7"/>
    </row>
    <row r="21" spans="1:15" ht="16.5">
      <c r="A21" s="19" t="s">
        <v>81</v>
      </c>
      <c r="B21" s="43">
        <f>SUM(B12:B20)</f>
        <v>0</v>
      </c>
      <c r="C21" s="43"/>
      <c r="D21" s="44"/>
      <c r="E21" s="32"/>
      <c r="F21" s="10"/>
      <c r="G21" s="10"/>
      <c r="H21" s="10"/>
      <c r="I21" s="10"/>
      <c r="J21" s="10"/>
      <c r="K21" s="10"/>
      <c r="L21" s="10"/>
      <c r="M21" s="7"/>
      <c r="N21" s="7"/>
      <c r="O21" s="7"/>
    </row>
    <row r="22" spans="1:15" ht="16.5">
      <c r="A22" s="25" t="s">
        <v>82</v>
      </c>
      <c r="B22" s="26">
        <f>SUM(B12:B19)</f>
        <v>0</v>
      </c>
      <c r="C22" s="45" t="e">
        <f>SUM(C12:C21)</f>
        <v>#DIV/0!</v>
      </c>
      <c r="D22" s="46" t="e">
        <f>SUM(D12:D21)</f>
        <v>#DIV/0!</v>
      </c>
      <c r="E22" s="32"/>
      <c r="F22" s="10"/>
      <c r="G22" s="10"/>
      <c r="H22" s="10"/>
      <c r="I22" s="10"/>
      <c r="J22" s="10"/>
      <c r="K22" s="10"/>
      <c r="L22" s="10"/>
      <c r="M22" s="7"/>
      <c r="N22" s="7"/>
      <c r="O22" s="7"/>
    </row>
  </sheetData>
  <sheetProtection password="CC76" sheet="1" objects="1" scenarios="1" selectLockedCells="1"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2" sqref="F2"/>
    </sheetView>
  </sheetViews>
  <sheetFormatPr defaultColWidth="9.140625" defaultRowHeight="15"/>
  <cols>
    <col min="1" max="16384" width="9.00390625" style="7" customWidth="1"/>
  </cols>
  <sheetData>
    <row r="1" spans="1:5" ht="13.5">
      <c r="A1" s="10" t="s">
        <v>45</v>
      </c>
      <c r="B1" s="10" t="s">
        <v>46</v>
      </c>
      <c r="C1" s="10" t="s">
        <v>47</v>
      </c>
      <c r="D1" s="10" t="s">
        <v>48</v>
      </c>
      <c r="E1" s="10" t="s">
        <v>49</v>
      </c>
    </row>
    <row r="2" spans="1:5" ht="13.5">
      <c r="A2" s="10" t="s">
        <v>50</v>
      </c>
      <c r="B2" s="47">
        <v>4.5</v>
      </c>
      <c r="C2" s="10">
        <v>3</v>
      </c>
      <c r="D2" s="10" t="s">
        <v>51</v>
      </c>
      <c r="E2" s="10" t="s">
        <v>52</v>
      </c>
    </row>
    <row r="3" spans="1:5" ht="13.5">
      <c r="A3" s="10" t="s">
        <v>53</v>
      </c>
      <c r="B3" s="47">
        <v>4</v>
      </c>
      <c r="C3" s="10">
        <v>2</v>
      </c>
      <c r="D3" s="10" t="s">
        <v>54</v>
      </c>
      <c r="E3" s="10" t="s">
        <v>55</v>
      </c>
    </row>
    <row r="4" spans="1:5" ht="13.5">
      <c r="A4" s="10" t="s">
        <v>56</v>
      </c>
      <c r="B4" s="47">
        <v>3.5</v>
      </c>
      <c r="C4" s="10">
        <v>1</v>
      </c>
      <c r="D4" s="10" t="s">
        <v>57</v>
      </c>
      <c r="E4" s="10"/>
    </row>
    <row r="5" spans="1:5" ht="13.5">
      <c r="A5" s="10" t="s">
        <v>58</v>
      </c>
      <c r="B5" s="47">
        <v>3</v>
      </c>
      <c r="C5" s="10"/>
      <c r="D5" s="10" t="s">
        <v>59</v>
      </c>
      <c r="E5" s="10"/>
    </row>
    <row r="6" spans="1:5" ht="13.5">
      <c r="A6" s="10" t="s">
        <v>60</v>
      </c>
      <c r="B6" s="47">
        <v>2.5</v>
      </c>
      <c r="C6" s="10"/>
      <c r="D6" s="10" t="s">
        <v>61</v>
      </c>
      <c r="E6" s="10"/>
    </row>
    <row r="7" spans="1:5" ht="13.5">
      <c r="A7" s="10" t="s">
        <v>62</v>
      </c>
      <c r="B7" s="47">
        <v>2</v>
      </c>
      <c r="C7" s="10"/>
      <c r="D7" s="10"/>
      <c r="E7" s="10"/>
    </row>
    <row r="8" spans="1:5" ht="13.5">
      <c r="A8" s="10" t="s">
        <v>63</v>
      </c>
      <c r="B8" s="47">
        <v>1.5</v>
      </c>
      <c r="C8" s="10"/>
      <c r="D8" s="10"/>
      <c r="E8" s="10"/>
    </row>
    <row r="9" spans="1:5" ht="13.5">
      <c r="A9" s="10" t="s">
        <v>64</v>
      </c>
      <c r="B9" s="47">
        <v>1</v>
      </c>
      <c r="C9" s="10"/>
      <c r="D9" s="10"/>
      <c r="E9" s="10"/>
    </row>
    <row r="10" spans="1:5" ht="13.5">
      <c r="A10" s="10" t="s">
        <v>65</v>
      </c>
      <c r="B10" s="47"/>
      <c r="C10" s="10"/>
      <c r="D10" s="10"/>
      <c r="E10" s="10"/>
    </row>
    <row r="11" ht="13.5">
      <c r="B11" s="8"/>
    </row>
  </sheetData>
  <sheetProtection password="CC76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광운대학교 전자통신공학과 03'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평점계산기</dc:title>
  <dc:subject/>
  <dc:creator>오건희</dc:creator>
  <cp:keywords/>
  <dc:description/>
  <cp:lastModifiedBy>Simple</cp:lastModifiedBy>
  <cp:lastPrinted>2008-07-07T01:03:34Z</cp:lastPrinted>
  <dcterms:created xsi:type="dcterms:W3CDTF">2008-07-06T21:26:25Z</dcterms:created>
  <dcterms:modified xsi:type="dcterms:W3CDTF">2008-07-07T03:36:42Z</dcterms:modified>
  <cp:category/>
  <cp:version/>
  <cp:contentType/>
  <cp:contentStatus/>
</cp:coreProperties>
</file>